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город" sheetId="1" r:id="rId1"/>
  </sheets>
  <definedNames>
    <definedName name="_xlnm.Print_Titles" localSheetId="0">'город'!$12:$12</definedName>
  </definedNames>
  <calcPr fullCalcOnLoad="1"/>
</workbook>
</file>

<file path=xl/sharedStrings.xml><?xml version="1.0" encoding="utf-8"?>
<sst xmlns="http://schemas.openxmlformats.org/spreadsheetml/2006/main" count="149" uniqueCount="126">
  <si>
    <t>Жилищное строительство</t>
  </si>
  <si>
    <t>Коммунальное строительство</t>
  </si>
  <si>
    <t>Здравоохранение</t>
  </si>
  <si>
    <t>Образование</t>
  </si>
  <si>
    <t>№                                       п/п</t>
  </si>
  <si>
    <t xml:space="preserve">Наименование </t>
  </si>
  <si>
    <t>Культура</t>
  </si>
  <si>
    <t>Охрана окружающей среды</t>
  </si>
  <si>
    <t xml:space="preserve">Здравоохранение </t>
  </si>
  <si>
    <t>Реконструкция ангара под физкультурно-спортивный комплекс по улице Тимме</t>
  </si>
  <si>
    <t>Строительство кладбища в Соломбальском округе</t>
  </si>
  <si>
    <t>Строительство парка отдыха в Цигломенском округе</t>
  </si>
  <si>
    <t>Городская целевая программа "Экология города Архангельска (2007-2009 годы)"</t>
  </si>
  <si>
    <t>Городская целевая программа "Физкультура - здоровье - спорт" на 2006-2009 годы</t>
  </si>
  <si>
    <t>Строительство бани в жилом районе Маймаксанского Лесного порта (остров Бревенник)</t>
  </si>
  <si>
    <t>Благоустройство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</si>
  <si>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</si>
  <si>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</si>
  <si>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к решению Архангельского </t>
  </si>
  <si>
    <t>Объем                                             бюджетных ассигнований,                                  тыс. руб.</t>
  </si>
  <si>
    <t>Транспорт</t>
  </si>
  <si>
    <t>Проектирование лифта 7-этажного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</si>
  <si>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Физическая культура и спорт</t>
  </si>
  <si>
    <t>I. НЕПРОГРАММНАЯ ЧАСТЬ</t>
  </si>
  <si>
    <t>II. ПРОГРАММНАЯ ЧАСТЬ</t>
  </si>
  <si>
    <t>ВСЕГО</t>
  </si>
  <si>
    <t>Расширение существующих объединенных канализационных очистных сооружений ОАО "Соломбальский ЦБК" и города Архангельска</t>
  </si>
  <si>
    <t xml:space="preserve"> Обеспечение земельных участков  коммунальной инфраструктурой для жилищного строительства </t>
  </si>
  <si>
    <t>Проектирование теплотрассы от котельной поселка Глухое до жилых домов по проспекту Новый и проспекту Северный</t>
  </si>
  <si>
    <t>Проектирование и строительство участка канализационного коллектора по улице Выучейского в районе проспекта Ломоносова</t>
  </si>
  <si>
    <t>Cтроительство наружного освещения Объездной дороги (на участке от Товарного двора до городской свалки)</t>
  </si>
  <si>
    <t xml:space="preserve">Строительство воздушной линии 6 кВ для электроснабжения городской свалки ТБО </t>
  </si>
  <si>
    <t xml:space="preserve">Переключение жилых домов на сети городской канализации с ликвидацией септиков по улице Шабалина (дома № № 8 - 20)                                                                                                  </t>
  </si>
  <si>
    <t xml:space="preserve">Проектирование и строительство канализационных коллекторов  в жилом районе Аэропорт Талаги и до очистных сооружений Соломбальского ЦБК </t>
  </si>
  <si>
    <t>Проектирование и строительство бани в жилом районе 14 лесозавода</t>
  </si>
  <si>
    <t>Проектирование и реконструкция бани по улице Тарасова, дом11</t>
  </si>
  <si>
    <t>Подключение систем водоснабжения жилых домов по адресам: улица Октябрят, дом 4, корпус 3 к квартальной насосной станции</t>
  </si>
  <si>
    <t>Проектирование и строительство сети водовода с установкой водопроводных колонок по улице Гренландская</t>
  </si>
  <si>
    <t>Проектирование и строительство сети водовода с установкой водопроводных колонок по улице Севстрой</t>
  </si>
  <si>
    <t>Реконструкция тренажерного зала муниципального образовательного учреждения "Средняя общеобразовательная школа № 10"</t>
  </si>
  <si>
    <t>Подготовка исходно-разрешительной  и исполнительной документации, проведение экспертиз</t>
  </si>
  <si>
    <t xml:space="preserve"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 </t>
  </si>
  <si>
    <t>Многоэтажный жилой дом по улице 40 лет Великой Победы в Северном территориальном округе</t>
  </si>
  <si>
    <t>Многоэтажный жилой дом в округе Варавино-Фактория (108 квартир)</t>
  </si>
  <si>
    <t>Многоэтажный жилой дом по улице Севстрой, 12 (на месте дома по улице Севстрой, 13) в Цигломенском территориальном округе</t>
  </si>
  <si>
    <t>80-квартирный 5-этажный жилой дом в микрорайоне Зеленый Бор (кирпичный)</t>
  </si>
  <si>
    <t xml:space="preserve">119-квартирный жилой дом с пристроенным КПП бытового обслуживания с мастерскими и парикмахерской в микрорайоне Зеленый Бор </t>
  </si>
  <si>
    <t>Многоэтажный жилой дом по улице Кирпичный завод, 7</t>
  </si>
  <si>
    <t>Многоэтажный жилой дом по улице Пустошного, 46, 50</t>
  </si>
  <si>
    <t>Многоэтажный жилой дом по улице Суворова, 11</t>
  </si>
  <si>
    <t>Обеспечение исходно-разрешительной, предпроектной, проектно-сметной документацией, проведение экспертизы проектов строительства социального жилья</t>
  </si>
  <si>
    <t>Городская целевая программа "Модернизация объектов коммунальной инфраструктуры города Архангельска на 2009 год"</t>
  </si>
  <si>
    <t>Проектирование и строительство котельной жилого района Архангельского гидролизного завода</t>
  </si>
  <si>
    <t>Проектирование и строительство котельной в микрорайоне Затон с реконструкцией теплотрасс</t>
  </si>
  <si>
    <t>Проектирование и строительство котельной мощностью 7,0 МВт в жилом районе 23 лесозавода</t>
  </si>
  <si>
    <t xml:space="preserve">Проектирование и строительство водоочистных сооружений Северного округа </t>
  </si>
  <si>
    <t>Проектирование и строительство коллектора в Маймаксанском территориальном округе</t>
  </si>
  <si>
    <t xml:space="preserve">Проектирование и строительство ВЛ 10 кВ в жилой район  Кузнечевского лесозавода </t>
  </si>
  <si>
    <t xml:space="preserve">Проектирование полигона для захоронения отходов </t>
  </si>
  <si>
    <t xml:space="preserve">Проектирование  и переключение жилых домов от септиков к сетям городской канализации </t>
  </si>
  <si>
    <t>Проектирование и строительство теплотрассы от котельной по улице Лесозаводская, дом 8, корпус 2 до ЦТП жилого района ЛДК-4</t>
  </si>
  <si>
    <t>Проектирование и реконструкция котельной по улице Лесозаводская, дом 8, корпус 2 жилого района Бакарица</t>
  </si>
  <si>
    <t>Проектирование и реконструкция индивидуальных тепловых пунктов домов в микрорайоне Силбет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</si>
  <si>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</si>
  <si>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 xml:space="preserve">Разработка проектно-сметной документации и  проведение работ по реконструкции площади перед монументом Победы в войне 1941-1945 гг. у Вечного огня  и парка за монументом с сооружением памятника «Тюленю-спасителю жителей города Архангельска и блокадного Ленинграда» </t>
  </si>
  <si>
    <t>Обустройство действующей городской свалки (Окружное шоссе)</t>
  </si>
  <si>
    <t>Строительство напорного канализационного  коллектора в Маймаксанском территориальном округе</t>
  </si>
  <si>
    <t>Городская целевая программа "Строительство объектов социальной инфраструктуры (2009-2011 годы)"</t>
  </si>
  <si>
    <t>Проектирование и строительство многофункционального спортивного зала муниципального образовательного учреждения "Архангельский городской лицей имени М.В.Ломоносова"</t>
  </si>
  <si>
    <t>Проектирование и строительство многофункционального спортивного зала муниципального образовательного учреждения "Общеобразовательная гимназия № 21"</t>
  </si>
  <si>
    <t>Проектирование и строительство школы на 450 учащихся в жилом микрорайоне Цигломень</t>
  </si>
  <si>
    <t xml:space="preserve">Подготовка исходно-разрешительной  и исполнительной документации, проведение экспертиз </t>
  </si>
  <si>
    <t>Проектирование начальной школы-детского сада по улице Первомайской</t>
  </si>
  <si>
    <t>Строительство детского парка в Ломоносовском округе по ул. 23-ей Гвардейской дивизии (за кинотеатром "Русь")</t>
  </si>
  <si>
    <t>Строительство поликлиники в округе Майская горка</t>
  </si>
  <si>
    <t>Строительство пристройки к муниципального учреждения здравоохранения "Детская поликлиника № 1"</t>
  </si>
  <si>
    <t>Городская целевая программа "Газификация муниципального образования "Город Архангельск" от природного газа на 2009-2011 годы"</t>
  </si>
  <si>
    <t>Топливно-энергетический комплекс</t>
  </si>
  <si>
    <t>Корректировка плана газификации города</t>
  </si>
  <si>
    <t>Проектирование и строительство газораспределительных сетей в Исакогорском и Цигломенском территориальных округах (~ 15 км)</t>
  </si>
  <si>
    <t>Реконструкция физкультурно-оздоровительных сооружений</t>
  </si>
  <si>
    <t>Городская целевая программа "Строительство спортивных площадок и прогулочных участков при муниципальных дошкольных учреждениях на 2009-2011 годы"</t>
  </si>
  <si>
    <t>Установка новых спортивных площадок и прогулочных участков при муниципальных дошкольных учреждениях</t>
  </si>
  <si>
    <t>Городская целевая программа "Развитие города Архангельска как областного центра Архангельской области на 2009-2010 годы"</t>
  </si>
  <si>
    <t>Строительство проспекта Дзержинского от улицы Тимме до автовокзала (в том числе: разработка проектно-сметной документации)</t>
  </si>
  <si>
    <t xml:space="preserve">Проектирование и реконструкция систем теплоснабжения домов по проспекту Ленинградскому (дома 387 - 391) с переключением на Архангельскую ТЭЦ    </t>
  </si>
  <si>
    <t>Городская инвестиционная программа на 2009 год</t>
  </si>
  <si>
    <t>Экспертиза влажности кирпичной вкладки наружных стен, проектирование и наружная отделка фасадов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</si>
  <si>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Модернизация водоочистных сооружений и сетей на острове Бревенник</t>
  </si>
  <si>
    <t>Проектирование и строительство водовода диаметром 1000 мм от водоочистных сооружений до Талажской автодороги</t>
  </si>
  <si>
    <t>Проектирование и строительство котельной в жилом районе завода Силикатного кирпича мощностью 10 МВт</t>
  </si>
  <si>
    <t>Проектирование и строительство коллектора в микрорайоне Бакарица</t>
  </si>
  <si>
    <t xml:space="preserve">                                                                                                                 от 17.12.2008 № 805    </t>
  </si>
  <si>
    <t>".</t>
  </si>
  <si>
    <t>Проектирование и строительство кладбища в деревне Валдушки</t>
  </si>
  <si>
    <t xml:space="preserve">Реконструкция Ленинградского проспекта </t>
  </si>
  <si>
    <t>Строительство Московского проспекта на участке от улицы Галушина до улицы Ленина (разработка проектно-сметной документации)</t>
  </si>
  <si>
    <t>Строительство автомобильной дороги по улице Выучейского от проспекта Ломоносова до улицы Воскресенской (разработка проектно-сметной документации)</t>
  </si>
  <si>
    <t>Проектирование и модернизация водоочистных сооружений в поселке Конвейер</t>
  </si>
  <si>
    <t>Строительство главного распределительного устройства на ТЭЦ жилого района  Цигломень</t>
  </si>
  <si>
    <t>Строительство теплотрассы в жилом районе Лесной порт с закрытием котельной бани по улице Юнг ВМФ</t>
  </si>
  <si>
    <t xml:space="preserve">Реконструкция системы электроснабжения жилого района 25 лесозавода </t>
  </si>
  <si>
    <t xml:space="preserve">Реконструкция наружных сетей водопровода по проспекту Ленинградский, 384, корпус 1 и корпус 2 </t>
  </si>
  <si>
    <t>Проектирование и строительство газораспределительных сетей в жилом районе завода Силикатного кирпича (~ 2,5 км)</t>
  </si>
  <si>
    <t>Проектирование и строительство детского комбината в I микрорайоне округа Майская Горка</t>
  </si>
  <si>
    <t>Строительство автомобильной дороги по улице Сибиряковцев в обход областной клинической больницы (в том числе: разработка проектно-сметной документации)</t>
  </si>
  <si>
    <t xml:space="preserve">Проектирование ФОК в микрорайоне Варавино-Фактория </t>
  </si>
  <si>
    <r>
      <t xml:space="preserve">III. ГОРОДСКАЯ ЦЕЛЕВАЯ ПРОГРАММА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</t>
    </r>
  </si>
  <si>
    <t xml:space="preserve">80-квартирный 5-ти этажный жилой дом в микрорайоне Зеленый Бор (кирпичный) </t>
  </si>
  <si>
    <t xml:space="preserve">Проектирование реконструкции электрических сетей острова Краснофлотский </t>
  </si>
  <si>
    <t>Проектирование реконструкции электрических сетей жилых районов 14 и 21 лесозаводов</t>
  </si>
  <si>
    <t xml:space="preserve">Проектирование реконструкции системы теплоснабжения жилого района Конвейер Маймаксанского территориального округа </t>
  </si>
  <si>
    <t>Проектирование и реконструкция ПС 35 кВ по улице Севстрой</t>
  </si>
  <si>
    <t>Проектирование кислородной станции муниципального учреждения здравоохранения "Первая городская клиническая больница скорой медицинской помощи"</t>
  </si>
  <si>
    <t>Проектирование реконструкции пищеблока муниципального учреждения здравоохранения "Первая городская клиническая больница скорой медицинской помощи"</t>
  </si>
  <si>
    <t>Реконструкция здания по улице Адмирала Макарова, 35 под квартиры социального жилья</t>
  </si>
  <si>
    <t xml:space="preserve">Реконструкция проспекта Ломоносова </t>
  </si>
  <si>
    <t xml:space="preserve">119-ти квартирный жилой дом с пристроенным КПП бытового обслуживания с мастерскими и парикмахерской в микрорайоне Зеленый Бор </t>
  </si>
  <si>
    <t xml:space="preserve">Строительство многоэтажного жилого дома по улице 40 лет Великой Победы в Северном территориальном округе </t>
  </si>
  <si>
    <r>
      <t xml:space="preserve">IV. ОБЪЕМ ДОПОЛНИТЕЛЬНЫХ СРЕДСТВ ДЛЯ РЕАЛИЗАЦИИ ГОРОДСКОЙ ЦЕЛЕВОЙ ПРОГРАММЫ "СТРОИТЕЛЬСТВО СОЦИАЛЬНОГО ЖИЛЬЯ ДЛЯ ПЕРЕСЕЛЕНИЯ ГРАЖДАН ИЗ ВЕТХОГО И НЕПРИГОДНОГО ДЛЯ ПРОЖИВАНИЯ (АВАРИЙНОГО) ЖИЛИЩНОГО ФОНДА В ГОРОДЕ АРХАНГЕЛЬСКЕ НА </t>
    </r>
    <r>
      <rPr>
        <b/>
        <sz val="11"/>
        <rFont val="Times New Roman"/>
        <family val="1"/>
      </rPr>
      <t>2005-2008</t>
    </r>
    <r>
      <rPr>
        <b/>
        <sz val="10"/>
        <rFont val="Times New Roman"/>
        <family val="1"/>
      </rPr>
      <t xml:space="preserve"> ГОДЫ" В СВЯЗИ С ПРЕВЫШЕНИЕМ ОБЩЕЙ ПЛОЩАДИ ПРЕДОСТАВЛЯЕМЫХ ЖИЛЫХ ПОМЕЩЕНИЙ НАД ОБЩЕЙ ПЛОЩАДЬЮ ЖИЛЫХ ПОМЕЩЕНИЙ, ПОДЛЕЖАЩИХ РАССЕЛЕНИЮ</t>
    </r>
  </si>
  <si>
    <t xml:space="preserve">                                                                                                                 "ПРИЛОЖЕНИЕ № 9 </t>
  </si>
  <si>
    <t>Проектирование и строительство причала на 23 лесозаводе</t>
  </si>
  <si>
    <t>Проектирование и строительство теплотрассы до бани № 27 по улице Постышева</t>
  </si>
  <si>
    <t>Перевод жилых домов по улице Стадионная (поселок Конвейер) на электроотопление в связи с прекращением работы котельной ИК-7</t>
  </si>
  <si>
    <t>Проектирование ВОС на острове Кего</t>
  </si>
  <si>
    <t xml:space="preserve">          13. Приложение № 9 "Городская инвестиционная программа на 2009 год" изложить в следующей редакции: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</si>
</sst>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right"/>
    </xf>
    <xf numFmtId="3" fontId="10" fillId="2" borderId="1" xfId="0" applyNumberFormat="1" applyFont="1" applyFill="1" applyBorder="1" applyAlignment="1">
      <alignment horizontal="right" wrapText="1"/>
    </xf>
    <xf numFmtId="3" fontId="10" fillId="2" borderId="2" xfId="0" applyNumberFormat="1" applyFont="1" applyFill="1" applyBorder="1" applyAlignment="1">
      <alignment horizontal="right" wrapText="1"/>
    </xf>
    <xf numFmtId="3" fontId="4" fillId="2" borderId="3" xfId="0" applyNumberFormat="1" applyFont="1" applyFill="1" applyBorder="1" applyAlignment="1">
      <alignment/>
    </xf>
    <xf numFmtId="0" fontId="2" fillId="0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3" fontId="12" fillId="2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3" fontId="2" fillId="2" borderId="7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11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workbookViewId="0" topLeftCell="A133">
      <selection activeCell="A163" sqref="A163"/>
    </sheetView>
  </sheetViews>
  <sheetFormatPr defaultColWidth="9.00390625" defaultRowHeight="12.75"/>
  <cols>
    <col min="1" max="1" width="4.25390625" style="6" customWidth="1"/>
    <col min="2" max="2" width="85.875" style="3" customWidth="1"/>
    <col min="3" max="3" width="12.875" style="2" customWidth="1"/>
    <col min="4" max="4" width="2.125" style="1" customWidth="1"/>
    <col min="5" max="8" width="8.875" style="1" customWidth="1"/>
  </cols>
  <sheetData>
    <row r="1" spans="1:3" ht="35.25" customHeight="1">
      <c r="A1" s="70" t="s">
        <v>125</v>
      </c>
      <c r="B1" s="70"/>
      <c r="C1" s="70"/>
    </row>
    <row r="3" ht="16.5">
      <c r="B3" s="45" t="s">
        <v>120</v>
      </c>
    </row>
    <row r="4" ht="12" customHeight="1"/>
    <row r="5" ht="18" customHeight="1">
      <c r="B5" s="19" t="s">
        <v>18</v>
      </c>
    </row>
    <row r="6" ht="18" customHeight="1">
      <c r="B6" s="19" t="s">
        <v>17</v>
      </c>
    </row>
    <row r="7" ht="17.25" customHeight="1">
      <c r="B7" s="19" t="s">
        <v>92</v>
      </c>
    </row>
    <row r="8" ht="12" customHeight="1"/>
    <row r="9" spans="1:3" ht="20.25" customHeight="1">
      <c r="A9" s="68" t="s">
        <v>86</v>
      </c>
      <c r="B9" s="68"/>
      <c r="C9" s="68"/>
    </row>
    <row r="10" ht="12" customHeight="1"/>
    <row r="11" spans="1:3" ht="52.5" customHeight="1">
      <c r="A11" s="20" t="s">
        <v>4</v>
      </c>
      <c r="B11" s="26" t="s">
        <v>5</v>
      </c>
      <c r="C11" s="20" t="s">
        <v>19</v>
      </c>
    </row>
    <row r="12" spans="1:3" ht="12" customHeight="1">
      <c r="A12" s="17">
        <v>1</v>
      </c>
      <c r="B12" s="26">
        <v>2</v>
      </c>
      <c r="C12" s="20">
        <v>3</v>
      </c>
    </row>
    <row r="13" spans="1:3" ht="14.25" customHeight="1">
      <c r="A13" s="21"/>
      <c r="B13" s="28" t="s">
        <v>23</v>
      </c>
      <c r="C13" s="29">
        <f>C14+C20+C47+C55+C58+C62+C69+C17</f>
        <v>84430</v>
      </c>
    </row>
    <row r="14" spans="1:3" ht="16.5" customHeight="1">
      <c r="A14" s="21"/>
      <c r="B14" s="22" t="s">
        <v>20</v>
      </c>
      <c r="C14" s="29">
        <f>C15</f>
        <v>254</v>
      </c>
    </row>
    <row r="15" spans="1:3" ht="16.5" customHeight="1">
      <c r="A15" s="27">
        <v>1</v>
      </c>
      <c r="B15" s="23" t="s">
        <v>121</v>
      </c>
      <c r="C15" s="30">
        <f>1720-1466</f>
        <v>254</v>
      </c>
    </row>
    <row r="16" spans="1:3" ht="12" customHeight="1" hidden="1">
      <c r="A16" s="27"/>
      <c r="B16" s="23"/>
      <c r="C16" s="30"/>
    </row>
    <row r="17" spans="1:3" ht="16.5" customHeight="1" hidden="1">
      <c r="A17" s="27"/>
      <c r="B17" s="65" t="s">
        <v>0</v>
      </c>
      <c r="C17" s="48">
        <f>C18</f>
        <v>0</v>
      </c>
    </row>
    <row r="18" spans="1:3" ht="32.25" customHeight="1" hidden="1">
      <c r="A18" s="27">
        <v>2</v>
      </c>
      <c r="B18" s="23" t="s">
        <v>50</v>
      </c>
      <c r="C18" s="30">
        <f>24000-24000</f>
        <v>0</v>
      </c>
    </row>
    <row r="19" spans="1:3" ht="12" customHeight="1">
      <c r="A19" s="21"/>
      <c r="B19" s="24"/>
      <c r="C19" s="31"/>
    </row>
    <row r="20" spans="1:3" ht="16.5" customHeight="1">
      <c r="A20" s="15"/>
      <c r="B20" s="9" t="s">
        <v>1</v>
      </c>
      <c r="C20" s="32">
        <f>C21+C22+C23+C24+C25+C26+C27+C28+C29+C30+C31+C32+C33+C34+C35+C36+C37+C38+C39+C40+C41+C42+C43+C44+C45</f>
        <v>26217</v>
      </c>
    </row>
    <row r="21" spans="1:3" ht="32.25" customHeight="1">
      <c r="A21" s="15">
        <v>2</v>
      </c>
      <c r="B21" s="10" t="s">
        <v>32</v>
      </c>
      <c r="C21" s="33">
        <f>1910+2491</f>
        <v>4401</v>
      </c>
    </row>
    <row r="22" spans="1:3" ht="18" customHeight="1">
      <c r="A22" s="15">
        <v>3</v>
      </c>
      <c r="B22" s="10" t="s">
        <v>109</v>
      </c>
      <c r="C22" s="33">
        <f>1669-983</f>
        <v>686</v>
      </c>
    </row>
    <row r="23" spans="1:3" ht="17.25" customHeight="1">
      <c r="A23" s="15">
        <v>4</v>
      </c>
      <c r="B23" s="43" t="s">
        <v>110</v>
      </c>
      <c r="C23" s="30">
        <f>1700-983</f>
        <v>717</v>
      </c>
    </row>
    <row r="24" spans="1:3" ht="33" customHeight="1" hidden="1">
      <c r="A24" s="15"/>
      <c r="B24" s="43" t="s">
        <v>30</v>
      </c>
      <c r="C24" s="30">
        <f>1500-1500</f>
        <v>0</v>
      </c>
    </row>
    <row r="25" spans="1:3" ht="17.25" customHeight="1" hidden="1">
      <c r="A25" s="15"/>
      <c r="B25" s="43" t="s">
        <v>31</v>
      </c>
      <c r="C25" s="30">
        <f>1500-1500</f>
        <v>0</v>
      </c>
    </row>
    <row r="26" spans="1:3" ht="33.75" customHeight="1" hidden="1">
      <c r="A26" s="15"/>
      <c r="B26" s="23" t="s">
        <v>33</v>
      </c>
      <c r="C26" s="30">
        <f>1900-1900</f>
        <v>0</v>
      </c>
    </row>
    <row r="27" spans="1:3" ht="18" customHeight="1">
      <c r="A27" s="15">
        <v>5</v>
      </c>
      <c r="B27" s="38" t="s">
        <v>34</v>
      </c>
      <c r="C27" s="33">
        <f>5000+71-4626</f>
        <v>445</v>
      </c>
    </row>
    <row r="28" spans="1:3" ht="17.25" customHeight="1">
      <c r="A28" s="15">
        <v>6</v>
      </c>
      <c r="B28" s="23" t="s">
        <v>35</v>
      </c>
      <c r="C28" s="30">
        <f>5500-4253</f>
        <v>1247</v>
      </c>
    </row>
    <row r="29" spans="1:3" ht="17.25" customHeight="1">
      <c r="A29" s="15">
        <v>7</v>
      </c>
      <c r="B29" s="23" t="s">
        <v>14</v>
      </c>
      <c r="C29" s="30">
        <v>8918</v>
      </c>
    </row>
    <row r="30" spans="1:3" ht="33" customHeight="1" hidden="1">
      <c r="A30" s="15"/>
      <c r="B30" s="23" t="s">
        <v>36</v>
      </c>
      <c r="C30" s="30">
        <f>500-500</f>
        <v>0</v>
      </c>
    </row>
    <row r="31" spans="1:3" ht="33" customHeight="1">
      <c r="A31" s="15">
        <v>8</v>
      </c>
      <c r="B31" s="25" t="s">
        <v>111</v>
      </c>
      <c r="C31" s="30">
        <f>410-49</f>
        <v>361</v>
      </c>
    </row>
    <row r="32" spans="1:3" ht="33" customHeight="1" hidden="1">
      <c r="A32" s="15"/>
      <c r="B32" s="43" t="s">
        <v>28</v>
      </c>
      <c r="C32" s="30">
        <f>2605-2605</f>
        <v>0</v>
      </c>
    </row>
    <row r="33" spans="1:3" ht="32.25" customHeight="1" hidden="1">
      <c r="A33" s="15"/>
      <c r="B33" s="23" t="s">
        <v>37</v>
      </c>
      <c r="C33" s="30">
        <f>500-500</f>
        <v>0</v>
      </c>
    </row>
    <row r="34" spans="1:3" ht="32.25" customHeight="1" hidden="1">
      <c r="A34" s="15"/>
      <c r="B34" s="23" t="s">
        <v>38</v>
      </c>
      <c r="C34" s="30">
        <f>500-500</f>
        <v>0</v>
      </c>
    </row>
    <row r="35" spans="1:3" ht="35.25" customHeight="1">
      <c r="A35" s="15">
        <v>9</v>
      </c>
      <c r="B35" s="25" t="s">
        <v>29</v>
      </c>
      <c r="C35" s="34">
        <f>670+450</f>
        <v>1120</v>
      </c>
    </row>
    <row r="36" spans="1:3" ht="33" customHeight="1" hidden="1">
      <c r="A36" s="15"/>
      <c r="B36" s="25" t="s">
        <v>40</v>
      </c>
      <c r="C36" s="34">
        <f>25-25</f>
        <v>0</v>
      </c>
    </row>
    <row r="37" spans="1:3" ht="16.5" customHeight="1">
      <c r="A37" s="15">
        <v>10</v>
      </c>
      <c r="B37" s="11" t="s">
        <v>98</v>
      </c>
      <c r="C37" s="34">
        <v>607</v>
      </c>
    </row>
    <row r="38" spans="1:3" ht="33" customHeight="1">
      <c r="A38" s="15">
        <v>11</v>
      </c>
      <c r="B38" s="10" t="s">
        <v>99</v>
      </c>
      <c r="C38" s="34">
        <v>58</v>
      </c>
    </row>
    <row r="39" spans="1:3" ht="33" customHeight="1">
      <c r="A39" s="15">
        <v>12</v>
      </c>
      <c r="B39" s="23" t="s">
        <v>100</v>
      </c>
      <c r="C39" s="34">
        <v>535</v>
      </c>
    </row>
    <row r="40" spans="1:3" ht="17.25" customHeight="1">
      <c r="A40" s="15">
        <v>13</v>
      </c>
      <c r="B40" s="10" t="s">
        <v>101</v>
      </c>
      <c r="C40" s="34">
        <v>2004</v>
      </c>
    </row>
    <row r="41" spans="1:3" ht="33" customHeight="1">
      <c r="A41" s="15">
        <v>14</v>
      </c>
      <c r="B41" s="11" t="s">
        <v>102</v>
      </c>
      <c r="C41" s="34">
        <v>13</v>
      </c>
    </row>
    <row r="42" spans="1:3" ht="16.5" customHeight="1">
      <c r="A42" s="15">
        <v>15</v>
      </c>
      <c r="B42" s="11" t="s">
        <v>112</v>
      </c>
      <c r="C42" s="34">
        <v>85</v>
      </c>
    </row>
    <row r="43" spans="1:3" ht="16.5" customHeight="1">
      <c r="A43" s="15">
        <v>16</v>
      </c>
      <c r="B43" s="11" t="s">
        <v>122</v>
      </c>
      <c r="C43" s="34">
        <v>3600</v>
      </c>
    </row>
    <row r="44" spans="1:3" ht="32.25" customHeight="1">
      <c r="A44" s="15">
        <v>17</v>
      </c>
      <c r="B44" s="11" t="s">
        <v>123</v>
      </c>
      <c r="C44" s="34">
        <v>720</v>
      </c>
    </row>
    <row r="45" spans="1:3" ht="16.5" customHeight="1">
      <c r="A45" s="15">
        <v>18</v>
      </c>
      <c r="B45" s="11" t="s">
        <v>124</v>
      </c>
      <c r="C45" s="34">
        <v>700</v>
      </c>
    </row>
    <row r="46" spans="1:3" ht="12" customHeight="1">
      <c r="A46" s="15"/>
      <c r="B46" s="11"/>
      <c r="C46" s="7"/>
    </row>
    <row r="47" spans="1:3" ht="17.25" customHeight="1">
      <c r="A47" s="15"/>
      <c r="B47" s="12" t="s">
        <v>15</v>
      </c>
      <c r="C47" s="8">
        <f>C48+C49+C53+C50+C51+C52</f>
        <v>32859</v>
      </c>
    </row>
    <row r="48" spans="1:3" ht="17.25" customHeight="1">
      <c r="A48" s="15">
        <v>19</v>
      </c>
      <c r="B48" s="10" t="s">
        <v>10</v>
      </c>
      <c r="C48" s="7">
        <f>20000-9999</f>
        <v>10001</v>
      </c>
    </row>
    <row r="49" spans="1:3" ht="16.5" customHeight="1">
      <c r="A49" s="15">
        <v>20</v>
      </c>
      <c r="B49" s="10" t="s">
        <v>94</v>
      </c>
      <c r="C49" s="7">
        <f>7000-2000+5000</f>
        <v>10000</v>
      </c>
    </row>
    <row r="50" spans="1:3" ht="16.5" customHeight="1">
      <c r="A50" s="15">
        <v>21</v>
      </c>
      <c r="B50" s="10" t="s">
        <v>95</v>
      </c>
      <c r="C50" s="7">
        <v>11110</v>
      </c>
    </row>
    <row r="51" spans="1:3" ht="32.25" customHeight="1">
      <c r="A51" s="15">
        <v>22</v>
      </c>
      <c r="B51" s="10" t="s">
        <v>96</v>
      </c>
      <c r="C51" s="7">
        <v>676</v>
      </c>
    </row>
    <row r="52" spans="1:3" ht="33" customHeight="1">
      <c r="A52" s="15">
        <v>23</v>
      </c>
      <c r="B52" s="10" t="s">
        <v>97</v>
      </c>
      <c r="C52" s="7">
        <v>1072</v>
      </c>
    </row>
    <row r="53" spans="1:3" ht="32.25" customHeight="1" hidden="1">
      <c r="A53" s="15"/>
      <c r="B53" s="25" t="s">
        <v>40</v>
      </c>
      <c r="C53" s="7">
        <f>15-15</f>
        <v>0</v>
      </c>
    </row>
    <row r="54" spans="1:3" ht="12" customHeight="1" hidden="1">
      <c r="A54" s="15"/>
      <c r="B54" s="10"/>
      <c r="C54" s="7"/>
    </row>
    <row r="55" spans="1:3" ht="16.5" customHeight="1" hidden="1">
      <c r="A55" s="15"/>
      <c r="B55" s="9" t="s">
        <v>3</v>
      </c>
      <c r="C55" s="32">
        <f>SUM(C56:C56)</f>
        <v>0</v>
      </c>
    </row>
    <row r="56" spans="1:3" ht="33" customHeight="1" hidden="1">
      <c r="A56" s="15"/>
      <c r="B56" s="25" t="s">
        <v>39</v>
      </c>
      <c r="C56" s="35">
        <f>1002-1002</f>
        <v>0</v>
      </c>
    </row>
    <row r="57" spans="1:3" ht="12" customHeight="1">
      <c r="A57" s="15"/>
      <c r="B57" s="25"/>
      <c r="C57" s="35"/>
    </row>
    <row r="58" spans="1:3" ht="17.25" customHeight="1">
      <c r="A58" s="15"/>
      <c r="B58" s="13" t="s">
        <v>6</v>
      </c>
      <c r="C58" s="32">
        <f>C59+C60</f>
        <v>641</v>
      </c>
    </row>
    <row r="59" spans="1:3" ht="17.25" customHeight="1">
      <c r="A59" s="15">
        <v>24</v>
      </c>
      <c r="B59" s="10" t="s">
        <v>11</v>
      </c>
      <c r="C59" s="33">
        <f>9100-8459</f>
        <v>641</v>
      </c>
    </row>
    <row r="60" spans="1:3" ht="33.75" customHeight="1" hidden="1">
      <c r="A60" s="15"/>
      <c r="B60" s="25" t="s">
        <v>40</v>
      </c>
      <c r="C60" s="33">
        <f>3-3</f>
        <v>0</v>
      </c>
    </row>
    <row r="61" spans="1:3" ht="12" customHeight="1">
      <c r="A61" s="15"/>
      <c r="B61" s="10"/>
      <c r="C61" s="33"/>
    </row>
    <row r="62" spans="1:3" ht="16.5" customHeight="1">
      <c r="A62" s="15"/>
      <c r="B62" s="9" t="s">
        <v>8</v>
      </c>
      <c r="C62" s="32">
        <f>C63+C64+C65+C66+C67</f>
        <v>4459</v>
      </c>
    </row>
    <row r="63" spans="1:3" ht="33.75" customHeight="1">
      <c r="A63" s="15">
        <v>25</v>
      </c>
      <c r="B63" s="25" t="s">
        <v>113</v>
      </c>
      <c r="C63" s="35">
        <f>3000-2500</f>
        <v>500</v>
      </c>
    </row>
    <row r="64" spans="1:3" ht="33" customHeight="1">
      <c r="A64" s="15">
        <v>26</v>
      </c>
      <c r="B64" s="25" t="s">
        <v>114</v>
      </c>
      <c r="C64" s="35">
        <f>2723+1102</f>
        <v>3825</v>
      </c>
    </row>
    <row r="65" spans="1:3" ht="47.25" customHeight="1">
      <c r="A65" s="15">
        <v>27</v>
      </c>
      <c r="B65" s="25" t="s">
        <v>21</v>
      </c>
      <c r="C65" s="35">
        <f>10430-10296</f>
        <v>134</v>
      </c>
    </row>
    <row r="66" spans="1:3" ht="48.75" customHeight="1" hidden="1">
      <c r="A66" s="15"/>
      <c r="B66" s="25" t="s">
        <v>87</v>
      </c>
      <c r="C66" s="35">
        <f>500-500</f>
        <v>0</v>
      </c>
    </row>
    <row r="67" spans="1:3" ht="33" customHeight="1" hidden="1">
      <c r="A67" s="15"/>
      <c r="B67" s="25" t="s">
        <v>40</v>
      </c>
      <c r="C67" s="35">
        <f>3-3</f>
        <v>0</v>
      </c>
    </row>
    <row r="68" spans="1:3" ht="12" customHeight="1">
      <c r="A68" s="15"/>
      <c r="B68" s="25"/>
      <c r="C68" s="35"/>
    </row>
    <row r="69" spans="1:3" ht="16.5" customHeight="1">
      <c r="A69" s="15"/>
      <c r="B69" s="13" t="s">
        <v>22</v>
      </c>
      <c r="C69" s="32">
        <f>C70+C71</f>
        <v>20000</v>
      </c>
    </row>
    <row r="70" spans="1:3" ht="17.25" customHeight="1">
      <c r="A70" s="15">
        <v>28</v>
      </c>
      <c r="B70" s="10" t="s">
        <v>9</v>
      </c>
      <c r="C70" s="33">
        <f>4000+16000</f>
        <v>20000</v>
      </c>
    </row>
    <row r="71" spans="1:3" ht="32.25" customHeight="1" hidden="1">
      <c r="A71" s="15"/>
      <c r="B71" s="25" t="s">
        <v>40</v>
      </c>
      <c r="C71" s="33">
        <f>2-2</f>
        <v>0</v>
      </c>
    </row>
    <row r="72" spans="1:3" ht="12" customHeight="1">
      <c r="A72" s="15"/>
      <c r="B72" s="10"/>
      <c r="C72" s="33"/>
    </row>
    <row r="73" spans="1:3" ht="15.75">
      <c r="A73" s="15"/>
      <c r="B73" s="14" t="s">
        <v>24</v>
      </c>
      <c r="C73" s="32">
        <f>C74+C80+C93+C97+C117+C121+C127+C134+C156+C160</f>
        <v>222649</v>
      </c>
    </row>
    <row r="74" spans="1:3" ht="33" customHeight="1">
      <c r="A74" s="15"/>
      <c r="B74" s="59" t="s">
        <v>76</v>
      </c>
      <c r="C74" s="32">
        <f>C75</f>
        <v>13500</v>
      </c>
    </row>
    <row r="75" spans="1:3" ht="16.5" customHeight="1">
      <c r="A75" s="15"/>
      <c r="B75" s="25" t="s">
        <v>77</v>
      </c>
      <c r="C75" s="33">
        <f>C76+C77+C78</f>
        <v>13500</v>
      </c>
    </row>
    <row r="76" spans="1:3" ht="17.25" customHeight="1">
      <c r="A76" s="15">
        <v>1</v>
      </c>
      <c r="B76" s="49" t="s">
        <v>78</v>
      </c>
      <c r="C76" s="33">
        <f>2500+3000</f>
        <v>5500</v>
      </c>
    </row>
    <row r="77" spans="1:3" ht="33" customHeight="1">
      <c r="A77" s="15">
        <v>2</v>
      </c>
      <c r="B77" s="49" t="s">
        <v>79</v>
      </c>
      <c r="C77" s="33">
        <v>2000</v>
      </c>
    </row>
    <row r="78" spans="1:3" ht="33" customHeight="1">
      <c r="A78" s="15">
        <v>3</v>
      </c>
      <c r="B78" s="49" t="s">
        <v>103</v>
      </c>
      <c r="C78" s="33">
        <f>9000-3000</f>
        <v>6000</v>
      </c>
    </row>
    <row r="79" spans="1:3" ht="12" customHeight="1">
      <c r="A79" s="15"/>
      <c r="B79" s="60"/>
      <c r="C79" s="33"/>
    </row>
    <row r="80" spans="1:3" ht="48.75" customHeight="1">
      <c r="A80" s="15"/>
      <c r="B80" s="9" t="s">
        <v>41</v>
      </c>
      <c r="C80" s="32">
        <f>C81</f>
        <v>20703</v>
      </c>
    </row>
    <row r="81" spans="1:3" ht="16.5" customHeight="1">
      <c r="A81" s="15"/>
      <c r="B81" s="25" t="s">
        <v>0</v>
      </c>
      <c r="C81" s="33">
        <f>C82+C83+C84+C85+C86+C87+C88+C89+C90+C91</f>
        <v>20703</v>
      </c>
    </row>
    <row r="82" spans="1:3" ht="33.75" customHeight="1">
      <c r="A82" s="15">
        <v>4</v>
      </c>
      <c r="B82" s="40" t="s">
        <v>42</v>
      </c>
      <c r="C82" s="33">
        <f>46000-34417</f>
        <v>11583</v>
      </c>
    </row>
    <row r="83" spans="1:3" ht="17.25" customHeight="1" hidden="1">
      <c r="A83" s="15"/>
      <c r="B83" s="25" t="s">
        <v>43</v>
      </c>
      <c r="C83" s="33">
        <f>17000-17000</f>
        <v>0</v>
      </c>
    </row>
    <row r="84" spans="1:3" ht="33" customHeight="1" hidden="1">
      <c r="A84" s="15"/>
      <c r="B84" s="40" t="s">
        <v>44</v>
      </c>
      <c r="C84" s="33">
        <f>14000-14000</f>
        <v>0</v>
      </c>
    </row>
    <row r="85" spans="1:3" ht="17.25" customHeight="1">
      <c r="A85" s="15">
        <v>5</v>
      </c>
      <c r="B85" s="40" t="s">
        <v>45</v>
      </c>
      <c r="C85" s="33">
        <f>17000-8430</f>
        <v>8570</v>
      </c>
    </row>
    <row r="86" spans="1:3" ht="34.5" customHeight="1">
      <c r="A86" s="15">
        <v>6</v>
      </c>
      <c r="B86" s="40" t="s">
        <v>46</v>
      </c>
      <c r="C86" s="33">
        <f>29000-28500</f>
        <v>500</v>
      </c>
    </row>
    <row r="87" spans="1:3" ht="18" customHeight="1" hidden="1">
      <c r="A87" s="15"/>
      <c r="B87" s="40" t="s">
        <v>48</v>
      </c>
      <c r="C87" s="33">
        <f>10000-10000</f>
        <v>0</v>
      </c>
    </row>
    <row r="88" spans="1:3" ht="17.25" customHeight="1" hidden="1">
      <c r="A88" s="15"/>
      <c r="B88" s="40" t="s">
        <v>47</v>
      </c>
      <c r="C88" s="33">
        <f>18000-18000</f>
        <v>0</v>
      </c>
    </row>
    <row r="89" spans="1:3" ht="17.25" customHeight="1">
      <c r="A89" s="15">
        <v>7</v>
      </c>
      <c r="B89" s="40" t="s">
        <v>115</v>
      </c>
      <c r="C89" s="33">
        <f>3000-2950</f>
        <v>50</v>
      </c>
    </row>
    <row r="90" spans="1:3" ht="17.25" customHeight="1" hidden="1">
      <c r="A90" s="15"/>
      <c r="B90" s="40" t="s">
        <v>49</v>
      </c>
      <c r="C90" s="33">
        <f>3000-3000</f>
        <v>0</v>
      </c>
    </row>
    <row r="91" spans="1:3" ht="33.75" customHeight="1" hidden="1">
      <c r="A91" s="15"/>
      <c r="B91" s="40" t="s">
        <v>50</v>
      </c>
      <c r="C91" s="33">
        <f>25000-25000</f>
        <v>0</v>
      </c>
    </row>
    <row r="92" spans="1:3" ht="12.75" customHeight="1">
      <c r="A92" s="15"/>
      <c r="B92" s="40"/>
      <c r="C92" s="33"/>
    </row>
    <row r="93" spans="1:3" ht="33" customHeight="1">
      <c r="A93" s="15"/>
      <c r="B93" s="39" t="s">
        <v>16</v>
      </c>
      <c r="C93" s="41">
        <f>C94</f>
        <v>29006</v>
      </c>
    </row>
    <row r="94" spans="1:3" ht="17.25" customHeight="1">
      <c r="A94" s="15"/>
      <c r="B94" s="25" t="s">
        <v>0</v>
      </c>
      <c r="C94" s="36">
        <f>C95</f>
        <v>29006</v>
      </c>
    </row>
    <row r="95" spans="1:3" ht="33" customHeight="1">
      <c r="A95" s="15">
        <v>8</v>
      </c>
      <c r="B95" s="42" t="s">
        <v>27</v>
      </c>
      <c r="C95" s="30">
        <f>80640-35640-15994</f>
        <v>29006</v>
      </c>
    </row>
    <row r="96" spans="1:3" ht="12" customHeight="1">
      <c r="A96" s="15"/>
      <c r="B96" s="46"/>
      <c r="C96" s="30"/>
    </row>
    <row r="97" spans="1:3" ht="33" customHeight="1">
      <c r="A97" s="15"/>
      <c r="B97" s="47" t="s">
        <v>51</v>
      </c>
      <c r="C97" s="48">
        <f>C98</f>
        <v>112694</v>
      </c>
    </row>
    <row r="98" spans="1:3" ht="18" customHeight="1">
      <c r="A98" s="15"/>
      <c r="B98" s="46" t="s">
        <v>1</v>
      </c>
      <c r="C98" s="30">
        <f>C99+C100+C101+C102+C103+C104+C105+C106+C107+C108+C109+C110+C111+C112+C113+C114+C115</f>
        <v>112694</v>
      </c>
    </row>
    <row r="99" spans="1:3" ht="33" customHeight="1">
      <c r="A99" s="15">
        <v>9</v>
      </c>
      <c r="B99" s="46" t="s">
        <v>52</v>
      </c>
      <c r="C99" s="30">
        <f>3000+2801-1000</f>
        <v>4801</v>
      </c>
    </row>
    <row r="100" spans="1:3" ht="33" customHeight="1">
      <c r="A100" s="15">
        <v>10</v>
      </c>
      <c r="B100" s="49" t="s">
        <v>53</v>
      </c>
      <c r="C100" s="30">
        <f>500+503</f>
        <v>1003</v>
      </c>
    </row>
    <row r="101" spans="1:3" ht="33" customHeight="1">
      <c r="A101" s="15">
        <v>11</v>
      </c>
      <c r="B101" s="49" t="s">
        <v>90</v>
      </c>
      <c r="C101" s="30">
        <f>500+1384</f>
        <v>1884</v>
      </c>
    </row>
    <row r="102" spans="1:3" ht="33" customHeight="1" hidden="1">
      <c r="A102" s="15">
        <v>12</v>
      </c>
      <c r="B102" s="49" t="s">
        <v>54</v>
      </c>
      <c r="C102" s="30">
        <f>26746-18796-7950</f>
        <v>0</v>
      </c>
    </row>
    <row r="103" spans="1:3" ht="17.25" customHeight="1" hidden="1">
      <c r="A103" s="15">
        <v>12</v>
      </c>
      <c r="B103" s="49" t="s">
        <v>55</v>
      </c>
      <c r="C103" s="30">
        <f>2400-2350-50</f>
        <v>0</v>
      </c>
    </row>
    <row r="104" spans="1:3" ht="18" customHeight="1">
      <c r="A104" s="15">
        <v>12</v>
      </c>
      <c r="B104" s="49" t="s">
        <v>56</v>
      </c>
      <c r="C104" s="30">
        <f>7600+1689-102</f>
        <v>9187</v>
      </c>
    </row>
    <row r="105" spans="1:3" ht="17.25" customHeight="1">
      <c r="A105" s="15">
        <v>13</v>
      </c>
      <c r="B105" s="49" t="s">
        <v>57</v>
      </c>
      <c r="C105" s="30">
        <f>5000+550</f>
        <v>5550</v>
      </c>
    </row>
    <row r="106" spans="1:3" ht="17.25" customHeight="1">
      <c r="A106" s="15">
        <v>14</v>
      </c>
      <c r="B106" s="49" t="s">
        <v>58</v>
      </c>
      <c r="C106" s="30">
        <f>2000-500</f>
        <v>1500</v>
      </c>
    </row>
    <row r="107" spans="1:3" ht="17.25" customHeight="1" hidden="1">
      <c r="A107" s="15"/>
      <c r="B107" s="49" t="s">
        <v>59</v>
      </c>
      <c r="C107" s="30">
        <f>3000-3000</f>
        <v>0</v>
      </c>
    </row>
    <row r="108" spans="1:3" ht="33" customHeight="1">
      <c r="A108" s="15">
        <v>15</v>
      </c>
      <c r="B108" s="49" t="s">
        <v>89</v>
      </c>
      <c r="C108" s="30">
        <f>500+1500</f>
        <v>2000</v>
      </c>
    </row>
    <row r="109" spans="1:3" ht="33.75" customHeight="1">
      <c r="A109" s="15">
        <v>16</v>
      </c>
      <c r="B109" s="49" t="s">
        <v>85</v>
      </c>
      <c r="C109" s="30">
        <f>2677+724</f>
        <v>3401</v>
      </c>
    </row>
    <row r="110" spans="1:3" ht="33" customHeight="1">
      <c r="A110" s="15">
        <v>17</v>
      </c>
      <c r="B110" s="49" t="s">
        <v>60</v>
      </c>
      <c r="C110" s="30">
        <f>10000+18131-9050+9350</f>
        <v>28431</v>
      </c>
    </row>
    <row r="111" spans="1:3" ht="33" customHeight="1">
      <c r="A111" s="15">
        <v>18</v>
      </c>
      <c r="B111" s="49" t="s">
        <v>61</v>
      </c>
      <c r="C111" s="30">
        <f>9377-7377+50+25000</f>
        <v>27050</v>
      </c>
    </row>
    <row r="112" spans="1:3" ht="17.25" customHeight="1">
      <c r="A112" s="15">
        <v>19</v>
      </c>
      <c r="B112" s="49" t="s">
        <v>91</v>
      </c>
      <c r="C112" s="30">
        <v>5000</v>
      </c>
    </row>
    <row r="113" spans="1:3" ht="33" customHeight="1">
      <c r="A113" s="15">
        <v>20</v>
      </c>
      <c r="B113" s="49" t="s">
        <v>62</v>
      </c>
      <c r="C113" s="30">
        <f>9100-3813</f>
        <v>5287</v>
      </c>
    </row>
    <row r="114" spans="1:3" ht="16.5" customHeight="1">
      <c r="A114" s="15">
        <v>21</v>
      </c>
      <c r="B114" s="49" t="s">
        <v>88</v>
      </c>
      <c r="C114" s="30">
        <v>7600</v>
      </c>
    </row>
    <row r="115" spans="1:3" ht="33" customHeight="1">
      <c r="A115" s="15">
        <v>22</v>
      </c>
      <c r="B115" s="49" t="s">
        <v>26</v>
      </c>
      <c r="C115" s="30">
        <f>10000-10000+10000</f>
        <v>10000</v>
      </c>
    </row>
    <row r="116" spans="1:3" ht="12" customHeight="1">
      <c r="A116" s="15"/>
      <c r="B116" s="50"/>
      <c r="C116" s="30"/>
    </row>
    <row r="117" spans="1:3" ht="48" customHeight="1">
      <c r="A117" s="15"/>
      <c r="B117" s="51" t="s">
        <v>63</v>
      </c>
      <c r="C117" s="48">
        <f>C118</f>
        <v>10050</v>
      </c>
    </row>
    <row r="118" spans="1:3" ht="16.5" customHeight="1">
      <c r="A118" s="15"/>
      <c r="B118" s="50" t="s">
        <v>15</v>
      </c>
      <c r="C118" s="30">
        <f>C119</f>
        <v>10050</v>
      </c>
    </row>
    <row r="119" spans="1:3" ht="64.5" customHeight="1">
      <c r="A119" s="15">
        <v>23</v>
      </c>
      <c r="B119" s="52" t="s">
        <v>64</v>
      </c>
      <c r="C119" s="30">
        <v>10050</v>
      </c>
    </row>
    <row r="120" spans="1:3" ht="12" customHeight="1">
      <c r="A120" s="15"/>
      <c r="B120" s="52"/>
      <c r="C120" s="30"/>
    </row>
    <row r="121" spans="1:3" ht="33.75" customHeight="1">
      <c r="A121" s="15"/>
      <c r="B121" s="61" t="s">
        <v>83</v>
      </c>
      <c r="C121" s="48">
        <f>C122</f>
        <v>6500</v>
      </c>
    </row>
    <row r="122" spans="1:3" ht="17.25" customHeight="1">
      <c r="A122" s="15"/>
      <c r="B122" s="50" t="s">
        <v>15</v>
      </c>
      <c r="C122" s="30">
        <f>C123+C124+C125</f>
        <v>6500</v>
      </c>
    </row>
    <row r="123" spans="1:3" ht="17.25" customHeight="1">
      <c r="A123" s="15">
        <v>24</v>
      </c>
      <c r="B123" s="66" t="s">
        <v>116</v>
      </c>
      <c r="C123" s="30">
        <f>2000+2000</f>
        <v>4000</v>
      </c>
    </row>
    <row r="124" spans="1:3" ht="32.25" customHeight="1">
      <c r="A124" s="15">
        <v>25</v>
      </c>
      <c r="B124" s="50" t="s">
        <v>84</v>
      </c>
      <c r="C124" s="30">
        <f>21000-15500-3000</f>
        <v>2500</v>
      </c>
    </row>
    <row r="125" spans="1:3" ht="33" customHeight="1" hidden="1">
      <c r="A125" s="15">
        <v>26</v>
      </c>
      <c r="B125" s="66" t="s">
        <v>105</v>
      </c>
      <c r="C125" s="30">
        <f>3000-3000</f>
        <v>0</v>
      </c>
    </row>
    <row r="126" spans="1:3" ht="12" customHeight="1">
      <c r="A126" s="15"/>
      <c r="B126" s="50"/>
      <c r="C126" s="30"/>
    </row>
    <row r="127" spans="1:3" ht="16.5" customHeight="1">
      <c r="A127" s="15"/>
      <c r="B127" s="12" t="s">
        <v>12</v>
      </c>
      <c r="C127" s="8">
        <f>C128</f>
        <v>5000</v>
      </c>
    </row>
    <row r="128" spans="1:3" ht="17.25" customHeight="1">
      <c r="A128" s="15"/>
      <c r="B128" s="18" t="s">
        <v>7</v>
      </c>
      <c r="C128" s="7">
        <f>C129+C130+C131+C132</f>
        <v>5000</v>
      </c>
    </row>
    <row r="129" spans="1:3" ht="17.25" customHeight="1" hidden="1">
      <c r="A129" s="15"/>
      <c r="B129" s="18" t="s">
        <v>58</v>
      </c>
      <c r="C129" s="7">
        <f>6500-6500</f>
        <v>0</v>
      </c>
    </row>
    <row r="130" spans="1:3" ht="16.5" customHeight="1" hidden="1">
      <c r="A130" s="15"/>
      <c r="B130" s="18" t="s">
        <v>65</v>
      </c>
      <c r="C130" s="7">
        <f>1000-1000</f>
        <v>0</v>
      </c>
    </row>
    <row r="131" spans="1:3" ht="32.25" customHeight="1" hidden="1">
      <c r="A131" s="15"/>
      <c r="B131" s="18" t="s">
        <v>66</v>
      </c>
      <c r="C131" s="7">
        <f>1000-1000</f>
        <v>0</v>
      </c>
    </row>
    <row r="132" spans="1:3" ht="33" customHeight="1">
      <c r="A132" s="15">
        <v>26</v>
      </c>
      <c r="B132" s="10" t="s">
        <v>26</v>
      </c>
      <c r="C132" s="7">
        <f>5000-5000+5000</f>
        <v>5000</v>
      </c>
    </row>
    <row r="133" spans="1:3" ht="12" customHeight="1">
      <c r="A133" s="15"/>
      <c r="B133" s="10"/>
      <c r="C133" s="7"/>
    </row>
    <row r="134" spans="1:3" ht="33" customHeight="1">
      <c r="A134" s="15"/>
      <c r="B134" s="53" t="s">
        <v>67</v>
      </c>
      <c r="C134" s="8">
        <f>C135+C143+C147+C152</f>
        <v>18791</v>
      </c>
    </row>
    <row r="135" spans="1:3" ht="18" customHeight="1">
      <c r="A135" s="15"/>
      <c r="B135" s="10" t="s">
        <v>3</v>
      </c>
      <c r="C135" s="7">
        <f>C136+C137+C138+C139+C140+C141</f>
        <v>500</v>
      </c>
    </row>
    <row r="136" spans="1:3" ht="32.25" customHeight="1" hidden="1">
      <c r="A136" s="15">
        <v>28</v>
      </c>
      <c r="B136" s="54" t="s">
        <v>104</v>
      </c>
      <c r="C136" s="7">
        <f>20000-16000-4000</f>
        <v>0</v>
      </c>
    </row>
    <row r="137" spans="1:3" ht="48" customHeight="1">
      <c r="A137" s="15">
        <v>27</v>
      </c>
      <c r="B137" s="55" t="s">
        <v>68</v>
      </c>
      <c r="C137" s="7">
        <f>5000-4500</f>
        <v>500</v>
      </c>
    </row>
    <row r="138" spans="1:3" ht="33" customHeight="1" hidden="1">
      <c r="A138" s="15"/>
      <c r="B138" s="55" t="s">
        <v>69</v>
      </c>
      <c r="C138" s="7">
        <f>1400-1400</f>
        <v>0</v>
      </c>
    </row>
    <row r="139" spans="1:3" ht="18" customHeight="1" hidden="1">
      <c r="A139" s="15"/>
      <c r="B139" s="55" t="s">
        <v>72</v>
      </c>
      <c r="C139" s="7">
        <f>1500-1500</f>
        <v>0</v>
      </c>
    </row>
    <row r="140" spans="1:3" ht="18" customHeight="1" hidden="1">
      <c r="A140" s="15"/>
      <c r="B140" s="55" t="s">
        <v>70</v>
      </c>
      <c r="C140" s="7">
        <f>5500-5500</f>
        <v>0</v>
      </c>
    </row>
    <row r="141" spans="1:3" ht="33" customHeight="1" hidden="1">
      <c r="A141" s="15"/>
      <c r="B141" s="56" t="s">
        <v>71</v>
      </c>
      <c r="C141" s="7">
        <f>30-30</f>
        <v>0</v>
      </c>
    </row>
    <row r="142" spans="1:3" ht="12" customHeight="1">
      <c r="A142" s="15"/>
      <c r="B142" s="50"/>
      <c r="C142" s="7"/>
    </row>
    <row r="143" spans="1:3" ht="16.5" customHeight="1">
      <c r="A143" s="15"/>
      <c r="B143" s="10" t="s">
        <v>6</v>
      </c>
      <c r="C143" s="7">
        <f>C144+C145</f>
        <v>7591</v>
      </c>
    </row>
    <row r="144" spans="1:3" ht="33" customHeight="1">
      <c r="A144" s="15">
        <v>28</v>
      </c>
      <c r="B144" s="54" t="s">
        <v>73</v>
      </c>
      <c r="C144" s="7">
        <f>9500-1909</f>
        <v>7591</v>
      </c>
    </row>
    <row r="145" spans="1:3" ht="33" customHeight="1" hidden="1">
      <c r="A145" s="15"/>
      <c r="B145" s="56" t="s">
        <v>71</v>
      </c>
      <c r="C145" s="7">
        <f>5-5</f>
        <v>0</v>
      </c>
    </row>
    <row r="146" spans="1:3" ht="12" customHeight="1">
      <c r="A146" s="15"/>
      <c r="B146" s="57"/>
      <c r="C146" s="7"/>
    </row>
    <row r="147" spans="1:3" ht="17.25" customHeight="1">
      <c r="A147" s="15"/>
      <c r="B147" s="57" t="s">
        <v>2</v>
      </c>
      <c r="C147" s="7">
        <f>C148+C149+C150</f>
        <v>10700</v>
      </c>
    </row>
    <row r="148" spans="1:3" ht="17.25" customHeight="1" hidden="1">
      <c r="A148" s="15"/>
      <c r="B148" s="54" t="s">
        <v>74</v>
      </c>
      <c r="C148" s="7">
        <f>15000-15000</f>
        <v>0</v>
      </c>
    </row>
    <row r="149" spans="1:3" ht="33" customHeight="1">
      <c r="A149" s="15">
        <v>29</v>
      </c>
      <c r="B149" s="49" t="s">
        <v>75</v>
      </c>
      <c r="C149" s="7">
        <f>12000+3700-5000</f>
        <v>10700</v>
      </c>
    </row>
    <row r="150" spans="1:3" ht="33" customHeight="1" hidden="1">
      <c r="A150" s="15"/>
      <c r="B150" s="56" t="s">
        <v>71</v>
      </c>
      <c r="C150" s="7">
        <f>20-20</f>
        <v>0</v>
      </c>
    </row>
    <row r="151" spans="1:3" ht="12" customHeight="1" hidden="1">
      <c r="A151" s="15"/>
      <c r="B151" s="50"/>
      <c r="C151" s="7"/>
    </row>
    <row r="152" spans="1:3" ht="17.25" customHeight="1" hidden="1">
      <c r="A152" s="15"/>
      <c r="B152" s="10" t="s">
        <v>22</v>
      </c>
      <c r="C152" s="7">
        <f>C153+C154</f>
        <v>0</v>
      </c>
    </row>
    <row r="153" spans="1:3" ht="18" customHeight="1" hidden="1">
      <c r="A153" s="15">
        <v>32</v>
      </c>
      <c r="B153" s="67" t="s">
        <v>106</v>
      </c>
      <c r="C153" s="7">
        <f>6000-302-5698</f>
        <v>0</v>
      </c>
    </row>
    <row r="154" spans="1:3" ht="33" customHeight="1" hidden="1">
      <c r="A154" s="15"/>
      <c r="B154" s="56" t="s">
        <v>71</v>
      </c>
      <c r="C154" s="7">
        <f>5-5</f>
        <v>0</v>
      </c>
    </row>
    <row r="155" spans="1:3" ht="12" customHeight="1">
      <c r="A155" s="15"/>
      <c r="B155" s="58"/>
      <c r="C155" s="7"/>
    </row>
    <row r="156" spans="1:3" ht="18" customHeight="1">
      <c r="A156" s="15"/>
      <c r="B156" s="13" t="s">
        <v>13</v>
      </c>
      <c r="C156" s="8">
        <f>C157</f>
        <v>6405</v>
      </c>
    </row>
    <row r="157" spans="1:3" ht="18" customHeight="1">
      <c r="A157" s="15"/>
      <c r="B157" s="25" t="s">
        <v>3</v>
      </c>
      <c r="C157" s="7">
        <f>C158</f>
        <v>6405</v>
      </c>
    </row>
    <row r="158" spans="1:3" ht="17.25" customHeight="1">
      <c r="A158" s="15">
        <v>30</v>
      </c>
      <c r="B158" s="10" t="s">
        <v>80</v>
      </c>
      <c r="C158" s="7">
        <f>10300-3895</f>
        <v>6405</v>
      </c>
    </row>
    <row r="159" spans="1:3" ht="12" customHeight="1" hidden="1">
      <c r="A159" s="15"/>
      <c r="B159" s="10"/>
      <c r="C159" s="7"/>
    </row>
    <row r="160" spans="1:3" ht="32.25" customHeight="1" hidden="1">
      <c r="A160" s="15"/>
      <c r="B160" s="53" t="s">
        <v>81</v>
      </c>
      <c r="C160" s="32">
        <f>C161</f>
        <v>0</v>
      </c>
    </row>
    <row r="161" spans="1:3" ht="16.5" customHeight="1" hidden="1">
      <c r="A161" s="15"/>
      <c r="B161" s="25" t="s">
        <v>3</v>
      </c>
      <c r="C161" s="33">
        <f>C162</f>
        <v>0</v>
      </c>
    </row>
    <row r="162" spans="1:3" ht="33" customHeight="1" hidden="1">
      <c r="A162" s="15"/>
      <c r="B162" s="10" t="s">
        <v>82</v>
      </c>
      <c r="C162" s="33">
        <f>2100-2100</f>
        <v>0</v>
      </c>
    </row>
    <row r="163" spans="1:3" ht="12" customHeight="1">
      <c r="A163" s="15"/>
      <c r="B163" s="10"/>
      <c r="C163" s="33"/>
    </row>
    <row r="164" spans="1:3" ht="41.25" customHeight="1">
      <c r="A164" s="15"/>
      <c r="B164" s="14" t="s">
        <v>107</v>
      </c>
      <c r="C164" s="32">
        <f>C165</f>
        <v>505</v>
      </c>
    </row>
    <row r="165" spans="1:3" ht="17.25" customHeight="1">
      <c r="A165" s="15"/>
      <c r="B165" s="25" t="s">
        <v>0</v>
      </c>
      <c r="C165" s="33">
        <f>C166</f>
        <v>505</v>
      </c>
    </row>
    <row r="166" spans="1:3" ht="18" customHeight="1">
      <c r="A166" s="15">
        <v>1</v>
      </c>
      <c r="B166" s="25" t="s">
        <v>108</v>
      </c>
      <c r="C166" s="33">
        <v>505</v>
      </c>
    </row>
    <row r="167" spans="1:3" ht="12" customHeight="1">
      <c r="A167" s="15"/>
      <c r="B167" s="25"/>
      <c r="C167" s="33"/>
    </row>
    <row r="168" spans="1:3" ht="81.75" customHeight="1">
      <c r="A168" s="15"/>
      <c r="B168" s="14" t="s">
        <v>119</v>
      </c>
      <c r="C168" s="32">
        <f>C169</f>
        <v>3821</v>
      </c>
    </row>
    <row r="169" spans="1:3" ht="18" customHeight="1">
      <c r="A169" s="15"/>
      <c r="B169" s="25" t="s">
        <v>0</v>
      </c>
      <c r="C169" s="33">
        <f>C170+C171+C172</f>
        <v>3821</v>
      </c>
    </row>
    <row r="170" spans="1:3" ht="33" customHeight="1">
      <c r="A170" s="15">
        <v>1</v>
      </c>
      <c r="B170" s="25" t="s">
        <v>117</v>
      </c>
      <c r="C170" s="33">
        <v>2740</v>
      </c>
    </row>
    <row r="171" spans="1:3" ht="32.25" customHeight="1">
      <c r="A171" s="15">
        <v>2</v>
      </c>
      <c r="B171" s="25" t="s">
        <v>118</v>
      </c>
      <c r="C171" s="33">
        <v>523</v>
      </c>
    </row>
    <row r="172" spans="1:3" ht="17.25" customHeight="1">
      <c r="A172" s="15">
        <v>3</v>
      </c>
      <c r="B172" s="25" t="s">
        <v>115</v>
      </c>
      <c r="C172" s="33">
        <v>558</v>
      </c>
    </row>
    <row r="173" spans="1:3" ht="12" customHeight="1">
      <c r="A173" s="62"/>
      <c r="B173" s="63"/>
      <c r="C173" s="64"/>
    </row>
    <row r="174" spans="1:8" s="5" customFormat="1" ht="15.75">
      <c r="A174" s="16"/>
      <c r="B174" s="44" t="s">
        <v>25</v>
      </c>
      <c r="C174" s="37">
        <f>C13+C73+C164+C168</f>
        <v>311405</v>
      </c>
      <c r="D174" s="4" t="s">
        <v>93</v>
      </c>
      <c r="E174" s="4"/>
      <c r="F174" s="4"/>
      <c r="G174" s="4"/>
      <c r="H174" s="4"/>
    </row>
    <row r="175" spans="1:3" ht="40.5" customHeight="1">
      <c r="A175" s="69"/>
      <c r="B175" s="69"/>
      <c r="C175" s="69"/>
    </row>
  </sheetData>
  <mergeCells count="3">
    <mergeCell ref="A9:C9"/>
    <mergeCell ref="A175:C175"/>
    <mergeCell ref="A1:C1"/>
  </mergeCells>
  <printOptions/>
  <pageMargins left="0.9055118110236221" right="0" top="0.5905511811023623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SkakovskayaOV</cp:lastModifiedBy>
  <cp:lastPrinted>2009-05-18T07:21:45Z</cp:lastPrinted>
  <dcterms:created xsi:type="dcterms:W3CDTF">2004-11-22T12:26:17Z</dcterms:created>
  <dcterms:modified xsi:type="dcterms:W3CDTF">2009-05-27T07:27:31Z</dcterms:modified>
  <cp:category/>
  <cp:version/>
  <cp:contentType/>
  <cp:contentStatus/>
</cp:coreProperties>
</file>