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 " sheetId="1" r:id="rId1"/>
  </sheets>
  <definedNames>
    <definedName name="_xlnm.Print_Titles" localSheetId="0">'лист1 '!$A:$B</definedName>
  </definedNames>
  <calcPr calcMode="manual" fullCalcOnLoad="1"/>
</workbook>
</file>

<file path=xl/sharedStrings.xml><?xml version="1.0" encoding="utf-8"?>
<sst xmlns="http://schemas.openxmlformats.org/spreadsheetml/2006/main" count="522" uniqueCount="150">
  <si>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</si>
  <si>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</si>
  <si>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</si>
  <si>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</si>
  <si>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</si>
  <si>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</si>
  <si>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</si>
  <si>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</si>
  <si>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</si>
  <si>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</si>
  <si>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</si>
  <si>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</si>
  <si>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</si>
  <si>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</si>
  <si>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</si>
  <si>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</si>
  <si>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Перечень дополнительных работ по содержанию и ремонту общего имущества собственников помещений в многоквартирном доме,  являющемся объектом конкурса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</si>
  <si>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</si>
  <si>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</si>
  <si>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</si>
  <si>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</si>
  <si>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</si>
  <si>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,</t>
  </si>
  <si>
    <t>о проведении открытого конкурса</t>
  </si>
  <si>
    <t>Приложение №4</t>
  </si>
  <si>
    <t xml:space="preserve">к Извещению и документации </t>
  </si>
  <si>
    <t>16</t>
  </si>
  <si>
    <t>13</t>
  </si>
  <si>
    <t>19</t>
  </si>
  <si>
    <t>21</t>
  </si>
  <si>
    <t>22</t>
  </si>
  <si>
    <t>24</t>
  </si>
  <si>
    <t>25</t>
  </si>
  <si>
    <t>39</t>
  </si>
  <si>
    <t>47</t>
  </si>
  <si>
    <t>49</t>
  </si>
  <si>
    <t>52</t>
  </si>
  <si>
    <t>431,2</t>
  </si>
  <si>
    <t>12</t>
  </si>
  <si>
    <t>20</t>
  </si>
  <si>
    <t>Лот № 3 Исакогорский и цигломенский  территориальный округ</t>
  </si>
  <si>
    <t>ДРЕЙЕРА ул.</t>
  </si>
  <si>
    <t>ОНЕЖСКАЯ ул.</t>
  </si>
  <si>
    <t>СУРПОВСКАЯ ул.</t>
  </si>
  <si>
    <t>21, К 5</t>
  </si>
  <si>
    <t>47, К 2</t>
  </si>
  <si>
    <t>55, К 1</t>
  </si>
  <si>
    <t>57</t>
  </si>
  <si>
    <t>17</t>
  </si>
  <si>
    <t>23</t>
  </si>
  <si>
    <t>53</t>
  </si>
  <si>
    <t>54</t>
  </si>
  <si>
    <t>55</t>
  </si>
  <si>
    <t>29, К 1</t>
  </si>
  <si>
    <t>3</t>
  </si>
  <si>
    <t>3, К 1</t>
  </si>
  <si>
    <t>5</t>
  </si>
  <si>
    <t>5, К 1</t>
  </si>
  <si>
    <t>7</t>
  </si>
  <si>
    <t>9</t>
  </si>
  <si>
    <t>9, К 1</t>
  </si>
  <si>
    <t>9, К 2</t>
  </si>
  <si>
    <t>11</t>
  </si>
  <si>
    <t>15, К 2</t>
  </si>
  <si>
    <t>15, К 3</t>
  </si>
  <si>
    <t>45, К 1</t>
  </si>
  <si>
    <t>49, К 1</t>
  </si>
  <si>
    <t>20, К 1</t>
  </si>
  <si>
    <t>34</t>
  </si>
  <si>
    <t>38</t>
  </si>
  <si>
    <t>39, К 1</t>
  </si>
  <si>
    <t>51</t>
  </si>
  <si>
    <t>168,9</t>
  </si>
  <si>
    <t>391,9</t>
  </si>
  <si>
    <t>711,3</t>
  </si>
  <si>
    <t>334,7</t>
  </si>
  <si>
    <t>671,2</t>
  </si>
  <si>
    <t>480</t>
  </si>
  <si>
    <t>395,1</t>
  </si>
  <si>
    <t>706,3</t>
  </si>
  <si>
    <t>340,5</t>
  </si>
  <si>
    <t>209,8</t>
  </si>
  <si>
    <t>484,3</t>
  </si>
  <si>
    <t>525,4</t>
  </si>
  <si>
    <t>496,9</t>
  </si>
  <si>
    <t>507,6</t>
  </si>
  <si>
    <t>515,9</t>
  </si>
  <si>
    <t>523,8</t>
  </si>
  <si>
    <t>166,6</t>
  </si>
  <si>
    <t>326,5</t>
  </si>
  <si>
    <t>528,8</t>
  </si>
  <si>
    <t>325,7</t>
  </si>
  <si>
    <t>527,4</t>
  </si>
  <si>
    <t>348,5</t>
  </si>
  <si>
    <t>325,4</t>
  </si>
  <si>
    <t>336,9</t>
  </si>
  <si>
    <t>336,1</t>
  </si>
  <si>
    <t>331,8</t>
  </si>
  <si>
    <t>332,9</t>
  </si>
  <si>
    <t>324,2</t>
  </si>
  <si>
    <t>694,5</t>
  </si>
  <si>
    <t>574,8</t>
  </si>
  <si>
    <t>345,6</t>
  </si>
  <si>
    <t>722,2</t>
  </si>
  <si>
    <t>721,1</t>
  </si>
  <si>
    <t>726,4</t>
  </si>
  <si>
    <t>727,4</t>
  </si>
  <si>
    <t>531,6</t>
  </si>
  <si>
    <t>533,7</t>
  </si>
  <si>
    <t>522,1</t>
  </si>
  <si>
    <t>489,5</t>
  </si>
  <si>
    <t>536,3</t>
  </si>
  <si>
    <t>558,7</t>
  </si>
  <si>
    <t>265</t>
  </si>
  <si>
    <t>335,1</t>
  </si>
  <si>
    <t>601,3</t>
  </si>
  <si>
    <t>598,3</t>
  </si>
  <si>
    <t>584,6</t>
  </si>
  <si>
    <t>472,6</t>
  </si>
  <si>
    <t>441,6</t>
  </si>
  <si>
    <t>421,7</t>
  </si>
  <si>
    <t>467</t>
  </si>
  <si>
    <t>257,2</t>
  </si>
  <si>
    <t>279,4</t>
  </si>
  <si>
    <t>430,6</t>
  </si>
  <si>
    <t>275,1</t>
  </si>
  <si>
    <t>436,3</t>
  </si>
  <si>
    <t>281,7</t>
  </si>
  <si>
    <t>277</t>
  </si>
  <si>
    <t>270</t>
  </si>
  <si>
    <t>276</t>
  </si>
  <si>
    <t>274,7</t>
  </si>
  <si>
    <t>565</t>
  </si>
  <si>
    <t>524</t>
  </si>
  <si>
    <t>585,3</t>
  </si>
  <si>
    <t>434,2</t>
  </si>
  <si>
    <t>495,4</t>
  </si>
  <si>
    <t>433,2</t>
  </si>
  <si>
    <t>406,3</t>
  </si>
  <si>
    <t>447,5</t>
  </si>
  <si>
    <t>497,9</t>
  </si>
  <si>
    <t>6</t>
  </si>
  <si>
    <t>18</t>
  </si>
  <si>
    <t>4</t>
  </si>
  <si>
    <t>315,2</t>
  </si>
  <si>
    <t>302,2</t>
  </si>
  <si>
    <t>315</t>
  </si>
  <si>
    <t>410,2</t>
  </si>
  <si>
    <t>480,2</t>
  </si>
  <si>
    <t>398,3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</si>
</sst>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6"/>
  <sheetViews>
    <sheetView tabSelected="1" zoomScale="88" zoomScaleNormal="88" zoomScaleSheetLayoutView="100" zoomScalePageLayoutView="34" workbookViewId="0" topLeftCell="A1">
      <selection activeCell="A11" sqref="A11:A14"/>
    </sheetView>
  </sheetViews>
  <sheetFormatPr defaultColWidth="9.00390625" defaultRowHeight="12.75"/>
  <cols>
    <col min="1" max="1" width="20.00390625" style="6" customWidth="1"/>
    <col min="2" max="2" width="37.75390625" style="6" customWidth="1"/>
    <col min="3" max="7" width="10.00390625" style="6" customWidth="1"/>
    <col min="8" max="36" width="10.125" style="6" customWidth="1"/>
    <col min="37" max="37" width="10.00390625" style="6" customWidth="1"/>
    <col min="38" max="39" width="10.375" style="6" customWidth="1"/>
    <col min="40" max="40" width="10.00390625" style="6" customWidth="1"/>
    <col min="41" max="41" width="10.125" style="6" customWidth="1"/>
    <col min="42" max="42" width="10.00390625" style="6" customWidth="1"/>
    <col min="43" max="43" width="10.125" style="6" customWidth="1"/>
    <col min="44" max="45" width="11.125" style="6" customWidth="1"/>
    <col min="46" max="16384" width="9.125" style="6" customWidth="1"/>
  </cols>
  <sheetData>
    <row r="1" spans="2:36" ht="15.75">
      <c r="B1" s="5"/>
      <c r="C1" s="5"/>
      <c r="D1" s="5"/>
      <c r="E1" s="2"/>
      <c r="F1" s="5"/>
      <c r="G1" s="2"/>
      <c r="H1" s="44" t="s">
        <v>24</v>
      </c>
      <c r="I1" s="44"/>
      <c r="J1" s="44"/>
      <c r="K1" s="44"/>
      <c r="L1" s="9"/>
      <c r="M1" s="5"/>
      <c r="N1" s="5"/>
      <c r="O1" s="2"/>
      <c r="P1" s="9"/>
      <c r="Q1" s="5"/>
      <c r="R1" s="5"/>
      <c r="S1" s="2"/>
      <c r="T1" s="9"/>
      <c r="U1" s="5"/>
      <c r="V1" s="5"/>
      <c r="W1" s="2"/>
      <c r="X1" s="9"/>
      <c r="Y1" s="5"/>
      <c r="Z1" s="5"/>
      <c r="AA1" s="2"/>
      <c r="AB1" s="9"/>
      <c r="AC1" s="5"/>
      <c r="AD1" s="5"/>
      <c r="AE1" s="2"/>
      <c r="AF1" s="9"/>
      <c r="AG1" s="5"/>
      <c r="AH1" s="5"/>
      <c r="AI1" s="2"/>
      <c r="AJ1" s="9"/>
    </row>
    <row r="2" spans="2:36" ht="15.75">
      <c r="B2" s="4"/>
      <c r="C2" s="4"/>
      <c r="D2" s="4"/>
      <c r="E2" s="2"/>
      <c r="F2" s="4"/>
      <c r="G2" s="2"/>
      <c r="H2" s="45" t="s">
        <v>25</v>
      </c>
      <c r="I2" s="45"/>
      <c r="J2" s="45"/>
      <c r="K2" s="45"/>
      <c r="L2" s="9"/>
      <c r="M2" s="4"/>
      <c r="N2" s="4"/>
      <c r="O2" s="2"/>
      <c r="P2" s="9"/>
      <c r="Q2" s="4"/>
      <c r="R2" s="4"/>
      <c r="S2" s="2"/>
      <c r="T2" s="9"/>
      <c r="U2" s="4"/>
      <c r="V2" s="4"/>
      <c r="W2" s="2"/>
      <c r="X2" s="9"/>
      <c r="Y2" s="4"/>
      <c r="Z2" s="4"/>
      <c r="AA2" s="2"/>
      <c r="AB2" s="9"/>
      <c r="AC2" s="4"/>
      <c r="AD2" s="4"/>
      <c r="AE2" s="2"/>
      <c r="AF2" s="9"/>
      <c r="AG2" s="4"/>
      <c r="AH2" s="4"/>
      <c r="AI2" s="2"/>
      <c r="AJ2" s="9"/>
    </row>
    <row r="3" spans="2:36" ht="15.75">
      <c r="B3" s="4"/>
      <c r="C3" s="4"/>
      <c r="D3" s="4"/>
      <c r="E3" s="2"/>
      <c r="F3" s="4"/>
      <c r="G3" s="2"/>
      <c r="H3" s="45" t="s">
        <v>23</v>
      </c>
      <c r="I3" s="45"/>
      <c r="J3" s="45"/>
      <c r="K3" s="45"/>
      <c r="L3" s="9"/>
      <c r="M3" s="4"/>
      <c r="N3" s="4"/>
      <c r="O3" s="2"/>
      <c r="P3" s="9"/>
      <c r="Q3" s="4"/>
      <c r="R3" s="4"/>
      <c r="S3" s="2"/>
      <c r="T3" s="9"/>
      <c r="U3" s="4"/>
      <c r="V3" s="4"/>
      <c r="W3" s="2"/>
      <c r="X3" s="9"/>
      <c r="Y3" s="4"/>
      <c r="Z3" s="4"/>
      <c r="AA3" s="2"/>
      <c r="AB3" s="9"/>
      <c r="AC3" s="4"/>
      <c r="AD3" s="4"/>
      <c r="AE3" s="2"/>
      <c r="AF3" s="9"/>
      <c r="AG3" s="4"/>
      <c r="AH3" s="4"/>
      <c r="AI3" s="2"/>
      <c r="AJ3" s="9"/>
    </row>
    <row r="4" spans="1:34" ht="14.25" customHeight="1">
      <c r="A4" s="7"/>
      <c r="B4" s="3"/>
      <c r="C4" s="3"/>
      <c r="D4" s="3"/>
      <c r="F4" s="3"/>
      <c r="I4" s="3"/>
      <c r="J4" s="3"/>
      <c r="M4" s="3"/>
      <c r="N4" s="3"/>
      <c r="Q4" s="3"/>
      <c r="R4" s="3"/>
      <c r="U4" s="3"/>
      <c r="V4" s="3"/>
      <c r="Y4" s="3"/>
      <c r="Z4" s="3"/>
      <c r="AC4" s="3"/>
      <c r="AD4" s="3"/>
      <c r="AG4" s="3"/>
      <c r="AH4" s="3"/>
    </row>
    <row r="5" spans="1:5" s="8" customFormat="1" ht="30.75" customHeight="1">
      <c r="A5" s="51" t="s">
        <v>16</v>
      </c>
      <c r="B5" s="51"/>
      <c r="C5" s="51"/>
      <c r="D5" s="51"/>
      <c r="E5" s="51"/>
    </row>
    <row r="6" spans="1:7" ht="24.75" customHeight="1">
      <c r="A6" s="52" t="s">
        <v>40</v>
      </c>
      <c r="B6" s="52"/>
      <c r="C6" s="52"/>
      <c r="D6" s="52"/>
      <c r="E6" s="52"/>
      <c r="F6" s="52"/>
      <c r="G6" s="52"/>
    </row>
    <row r="7" spans="1:44" s="12" customFormat="1" ht="39.75" customHeight="1">
      <c r="A7" s="47" t="s">
        <v>7</v>
      </c>
      <c r="B7" s="47" t="s">
        <v>8</v>
      </c>
      <c r="C7" s="42" t="s">
        <v>41</v>
      </c>
      <c r="D7" s="42" t="s">
        <v>41</v>
      </c>
      <c r="E7" s="42" t="s">
        <v>41</v>
      </c>
      <c r="F7" s="42" t="s">
        <v>41</v>
      </c>
      <c r="G7" s="42" t="s">
        <v>41</v>
      </c>
      <c r="H7" s="42" t="s">
        <v>42</v>
      </c>
      <c r="I7" s="42" t="s">
        <v>42</v>
      </c>
      <c r="J7" s="42" t="s">
        <v>42</v>
      </c>
      <c r="K7" s="42" t="s">
        <v>42</v>
      </c>
      <c r="L7" s="42" t="s">
        <v>42</v>
      </c>
      <c r="M7" s="42" t="s">
        <v>42</v>
      </c>
      <c r="N7" s="42" t="s">
        <v>43</v>
      </c>
      <c r="O7" s="42" t="s">
        <v>43</v>
      </c>
      <c r="P7" s="42" t="s">
        <v>43</v>
      </c>
      <c r="Q7" s="42" t="s">
        <v>43</v>
      </c>
      <c r="R7" s="42" t="s">
        <v>43</v>
      </c>
      <c r="S7" s="42" t="s">
        <v>43</v>
      </c>
      <c r="T7" s="42" t="s">
        <v>41</v>
      </c>
      <c r="U7" s="42" t="s">
        <v>41</v>
      </c>
      <c r="V7" s="42" t="s">
        <v>41</v>
      </c>
      <c r="W7" s="42" t="s">
        <v>41</v>
      </c>
      <c r="X7" s="42" t="s">
        <v>41</v>
      </c>
      <c r="Y7" s="42" t="s">
        <v>41</v>
      </c>
      <c r="Z7" s="42" t="s">
        <v>41</v>
      </c>
      <c r="AA7" s="42" t="s">
        <v>41</v>
      </c>
      <c r="AB7" s="42" t="s">
        <v>41</v>
      </c>
      <c r="AC7" s="42" t="s">
        <v>41</v>
      </c>
      <c r="AD7" s="42" t="s">
        <v>41</v>
      </c>
      <c r="AE7" s="42" t="s">
        <v>41</v>
      </c>
      <c r="AF7" s="42" t="s">
        <v>41</v>
      </c>
      <c r="AG7" s="42" t="s">
        <v>41</v>
      </c>
      <c r="AH7" s="42" t="s">
        <v>41</v>
      </c>
      <c r="AI7" s="42" t="s">
        <v>43</v>
      </c>
      <c r="AJ7" s="42" t="s">
        <v>43</v>
      </c>
      <c r="AK7" s="42" t="s">
        <v>43</v>
      </c>
      <c r="AL7" s="42" t="s">
        <v>43</v>
      </c>
      <c r="AM7" s="42" t="s">
        <v>43</v>
      </c>
      <c r="AN7" s="42" t="s">
        <v>43</v>
      </c>
      <c r="AO7" s="42" t="s">
        <v>43</v>
      </c>
      <c r="AP7" s="42" t="s">
        <v>43</v>
      </c>
      <c r="AQ7" s="42" t="s">
        <v>43</v>
      </c>
      <c r="AR7" s="42" t="s">
        <v>43</v>
      </c>
    </row>
    <row r="8" spans="1:44" s="13" customFormat="1" ht="14.25" customHeight="1">
      <c r="A8" s="48"/>
      <c r="B8" s="48"/>
      <c r="C8" s="43" t="s">
        <v>44</v>
      </c>
      <c r="D8" s="43" t="s">
        <v>45</v>
      </c>
      <c r="E8" s="43" t="s">
        <v>35</v>
      </c>
      <c r="F8" s="43" t="s">
        <v>46</v>
      </c>
      <c r="G8" s="43" t="s">
        <v>47</v>
      </c>
      <c r="H8" s="43" t="s">
        <v>48</v>
      </c>
      <c r="I8" s="43" t="s">
        <v>28</v>
      </c>
      <c r="J8" s="43" t="s">
        <v>29</v>
      </c>
      <c r="K8" s="43" t="s">
        <v>49</v>
      </c>
      <c r="L8" s="43" t="s">
        <v>31</v>
      </c>
      <c r="M8" s="43" t="s">
        <v>32</v>
      </c>
      <c r="N8" s="43" t="s">
        <v>33</v>
      </c>
      <c r="O8" s="43" t="s">
        <v>35</v>
      </c>
      <c r="P8" s="43" t="s">
        <v>50</v>
      </c>
      <c r="Q8" s="43" t="s">
        <v>51</v>
      </c>
      <c r="R8" s="43" t="s">
        <v>52</v>
      </c>
      <c r="S8" s="43" t="s">
        <v>53</v>
      </c>
      <c r="T8" s="43" t="s">
        <v>54</v>
      </c>
      <c r="U8" s="43" t="s">
        <v>55</v>
      </c>
      <c r="V8" s="43" t="s">
        <v>56</v>
      </c>
      <c r="W8" s="43" t="s">
        <v>57</v>
      </c>
      <c r="X8" s="43" t="s">
        <v>58</v>
      </c>
      <c r="Y8" s="43" t="s">
        <v>59</v>
      </c>
      <c r="Z8" s="43" t="s">
        <v>60</v>
      </c>
      <c r="AA8" s="43" t="s">
        <v>61</v>
      </c>
      <c r="AB8" s="43" t="s">
        <v>62</v>
      </c>
      <c r="AC8" s="43" t="s">
        <v>27</v>
      </c>
      <c r="AD8" s="43" t="s">
        <v>63</v>
      </c>
      <c r="AE8" s="43" t="s">
        <v>64</v>
      </c>
      <c r="AF8" s="43" t="s">
        <v>65</v>
      </c>
      <c r="AG8" s="43" t="s">
        <v>34</v>
      </c>
      <c r="AH8" s="43" t="s">
        <v>66</v>
      </c>
      <c r="AI8" s="43" t="s">
        <v>39</v>
      </c>
      <c r="AJ8" s="43" t="s">
        <v>67</v>
      </c>
      <c r="AK8" s="43" t="s">
        <v>30</v>
      </c>
      <c r="AL8" s="43" t="s">
        <v>31</v>
      </c>
      <c r="AM8" s="43" t="s">
        <v>68</v>
      </c>
      <c r="AN8" s="43" t="s">
        <v>69</v>
      </c>
      <c r="AO8" s="43" t="s">
        <v>70</v>
      </c>
      <c r="AP8" s="43" t="s">
        <v>34</v>
      </c>
      <c r="AQ8" s="43" t="s">
        <v>71</v>
      </c>
      <c r="AR8" s="43" t="s">
        <v>36</v>
      </c>
    </row>
    <row r="9" spans="1:44" s="13" customFormat="1" ht="14.25" customHeight="1">
      <c r="A9" s="15"/>
      <c r="B9" s="15" t="s">
        <v>9</v>
      </c>
      <c r="C9" s="41" t="s">
        <v>72</v>
      </c>
      <c r="D9" s="41" t="s">
        <v>73</v>
      </c>
      <c r="E9" s="41" t="s">
        <v>74</v>
      </c>
      <c r="F9" s="41" t="s">
        <v>75</v>
      </c>
      <c r="G9" s="41" t="s">
        <v>76</v>
      </c>
      <c r="H9" s="41" t="s">
        <v>77</v>
      </c>
      <c r="I9" s="41" t="s">
        <v>78</v>
      </c>
      <c r="J9" s="41" t="s">
        <v>79</v>
      </c>
      <c r="K9" s="41" t="s">
        <v>80</v>
      </c>
      <c r="L9" s="41" t="s">
        <v>81</v>
      </c>
      <c r="M9" s="41" t="s">
        <v>82</v>
      </c>
      <c r="N9" s="41" t="s">
        <v>83</v>
      </c>
      <c r="O9" s="41" t="s">
        <v>84</v>
      </c>
      <c r="P9" s="41" t="s">
        <v>85</v>
      </c>
      <c r="Q9" s="41" t="s">
        <v>86</v>
      </c>
      <c r="R9" s="41" t="s">
        <v>87</v>
      </c>
      <c r="S9" s="41" t="s">
        <v>88</v>
      </c>
      <c r="T9" s="41" t="s">
        <v>89</v>
      </c>
      <c r="U9" s="41" t="s">
        <v>90</v>
      </c>
      <c r="V9" s="41" t="s">
        <v>91</v>
      </c>
      <c r="W9" s="41" t="s">
        <v>92</v>
      </c>
      <c r="X9" s="41" t="s">
        <v>93</v>
      </c>
      <c r="Y9" s="41" t="s">
        <v>94</v>
      </c>
      <c r="Z9" s="41" t="s">
        <v>95</v>
      </c>
      <c r="AA9" s="41" t="s">
        <v>96</v>
      </c>
      <c r="AB9" s="41" t="s">
        <v>97</v>
      </c>
      <c r="AC9" s="41" t="s">
        <v>98</v>
      </c>
      <c r="AD9" s="41" t="s">
        <v>94</v>
      </c>
      <c r="AE9" s="41" t="s">
        <v>99</v>
      </c>
      <c r="AF9" s="41" t="s">
        <v>100</v>
      </c>
      <c r="AG9" s="41" t="s">
        <v>101</v>
      </c>
      <c r="AH9" s="41" t="s">
        <v>102</v>
      </c>
      <c r="AI9" s="41" t="s">
        <v>103</v>
      </c>
      <c r="AJ9" s="41" t="s">
        <v>104</v>
      </c>
      <c r="AK9" s="41" t="s">
        <v>105</v>
      </c>
      <c r="AL9" s="41" t="s">
        <v>106</v>
      </c>
      <c r="AM9" s="41" t="s">
        <v>107</v>
      </c>
      <c r="AN9" s="41" t="s">
        <v>108</v>
      </c>
      <c r="AO9" s="41" t="s">
        <v>109</v>
      </c>
      <c r="AP9" s="41" t="s">
        <v>110</v>
      </c>
      <c r="AQ9" s="41" t="s">
        <v>111</v>
      </c>
      <c r="AR9" s="41" t="s">
        <v>112</v>
      </c>
    </row>
    <row r="10" spans="1:44" s="13" customFormat="1" ht="14.25" customHeight="1">
      <c r="A10" s="15"/>
      <c r="B10" s="15" t="s">
        <v>10</v>
      </c>
      <c r="C10" s="41" t="s">
        <v>72</v>
      </c>
      <c r="D10" s="41" t="s">
        <v>73</v>
      </c>
      <c r="E10" s="41" t="s">
        <v>74</v>
      </c>
      <c r="F10" s="41" t="s">
        <v>75</v>
      </c>
      <c r="G10" s="41" t="s">
        <v>76</v>
      </c>
      <c r="H10" s="41" t="s">
        <v>77</v>
      </c>
      <c r="I10" s="41" t="s">
        <v>78</v>
      </c>
      <c r="J10" s="41" t="s">
        <v>79</v>
      </c>
      <c r="K10" s="41" t="s">
        <v>80</v>
      </c>
      <c r="L10" s="41" t="s">
        <v>81</v>
      </c>
      <c r="M10" s="41" t="s">
        <v>82</v>
      </c>
      <c r="N10" s="41" t="s">
        <v>83</v>
      </c>
      <c r="O10" s="41" t="s">
        <v>84</v>
      </c>
      <c r="P10" s="41" t="s">
        <v>85</v>
      </c>
      <c r="Q10" s="41" t="s">
        <v>86</v>
      </c>
      <c r="R10" s="41" t="s">
        <v>87</v>
      </c>
      <c r="S10" s="41" t="s">
        <v>88</v>
      </c>
      <c r="T10" s="41" t="s">
        <v>89</v>
      </c>
      <c r="U10" s="41" t="s">
        <v>90</v>
      </c>
      <c r="V10" s="41" t="s">
        <v>91</v>
      </c>
      <c r="W10" s="41" t="s">
        <v>92</v>
      </c>
      <c r="X10" s="41" t="s">
        <v>93</v>
      </c>
      <c r="Y10" s="41" t="s">
        <v>94</v>
      </c>
      <c r="Z10" s="41" t="s">
        <v>95</v>
      </c>
      <c r="AA10" s="41" t="s">
        <v>96</v>
      </c>
      <c r="AB10" s="41" t="s">
        <v>97</v>
      </c>
      <c r="AC10" s="41" t="s">
        <v>98</v>
      </c>
      <c r="AD10" s="41" t="s">
        <v>94</v>
      </c>
      <c r="AE10" s="41" t="s">
        <v>99</v>
      </c>
      <c r="AF10" s="41" t="s">
        <v>100</v>
      </c>
      <c r="AG10" s="41" t="s">
        <v>101</v>
      </c>
      <c r="AH10" s="41" t="s">
        <v>102</v>
      </c>
      <c r="AI10" s="41" t="s">
        <v>103</v>
      </c>
      <c r="AJ10" s="41" t="s">
        <v>104</v>
      </c>
      <c r="AK10" s="41" t="s">
        <v>105</v>
      </c>
      <c r="AL10" s="41" t="s">
        <v>106</v>
      </c>
      <c r="AM10" s="41" t="s">
        <v>107</v>
      </c>
      <c r="AN10" s="41" t="s">
        <v>108</v>
      </c>
      <c r="AO10" s="41" t="s">
        <v>109</v>
      </c>
      <c r="AP10" s="41" t="s">
        <v>110</v>
      </c>
      <c r="AQ10" s="41" t="s">
        <v>111</v>
      </c>
      <c r="AR10" s="41" t="s">
        <v>112</v>
      </c>
    </row>
    <row r="11" spans="1:44" s="8" customFormat="1" ht="12.75">
      <c r="A11" s="50" t="s">
        <v>6</v>
      </c>
      <c r="B11" s="34" t="s">
        <v>3</v>
      </c>
      <c r="C11" s="35">
        <f>C10*45%/100</f>
        <v>0.7600500000000001</v>
      </c>
      <c r="D11" s="35">
        <f>D10*45%/100</f>
        <v>1.76355</v>
      </c>
      <c r="E11" s="35">
        <f>E10*45%/100</f>
        <v>3.20085</v>
      </c>
      <c r="F11" s="35">
        <f>F10*30%/100</f>
        <v>1.0041</v>
      </c>
      <c r="G11" s="35">
        <f>G10*45%/100</f>
        <v>3.0204000000000004</v>
      </c>
      <c r="H11" s="35">
        <f>H10*45%/100</f>
        <v>2.16</v>
      </c>
      <c r="I11" s="35">
        <f>I10*10%/100</f>
        <v>0.39510000000000006</v>
      </c>
      <c r="J11" s="35">
        <f>J10*30%/100</f>
        <v>2.1189</v>
      </c>
      <c r="K11" s="35">
        <f>K10*45%/100</f>
        <v>1.53225</v>
      </c>
      <c r="L11" s="35">
        <f>L10*45%/100</f>
        <v>0.9441000000000002</v>
      </c>
      <c r="M11" s="35">
        <f>M10*10%/100</f>
        <v>0.48430000000000006</v>
      </c>
      <c r="N11" s="35">
        <f>N10*30%/100</f>
        <v>1.5761999999999998</v>
      </c>
      <c r="O11" s="35">
        <f>O10*45%/100</f>
        <v>2.23605</v>
      </c>
      <c r="P11" s="35">
        <f>P10*45%/100</f>
        <v>2.2842000000000002</v>
      </c>
      <c r="Q11" s="35">
        <f>Q10*10%/100</f>
        <v>0.5159</v>
      </c>
      <c r="R11" s="35">
        <f>R10*30%/100</f>
        <v>1.5714</v>
      </c>
      <c r="S11" s="35">
        <f>S10*45%/100</f>
        <v>0.7497</v>
      </c>
      <c r="T11" s="35">
        <f>T10*45%/100</f>
        <v>1.4692500000000002</v>
      </c>
      <c r="U11" s="35">
        <f>U10*10%/100</f>
        <v>0.5287999999999999</v>
      </c>
      <c r="V11" s="35">
        <f>V10*30%/100</f>
        <v>0.9771</v>
      </c>
      <c r="W11" s="35">
        <f>W10*45%/100</f>
        <v>2.3733</v>
      </c>
      <c r="X11" s="35">
        <f>X10*45%/100</f>
        <v>1.5682500000000001</v>
      </c>
      <c r="Y11" s="35">
        <f>Y10*10%/100</f>
        <v>0.32539999999999997</v>
      </c>
      <c r="Z11" s="35">
        <f>Z10*30%/100</f>
        <v>1.0107</v>
      </c>
      <c r="AA11" s="35">
        <f>AA10*45%/100</f>
        <v>1.51245</v>
      </c>
      <c r="AB11" s="35">
        <f>AB10*45%/100</f>
        <v>1.4931</v>
      </c>
      <c r="AC11" s="35">
        <f>AC10*10%/100</f>
        <v>0.3329</v>
      </c>
      <c r="AD11" s="35">
        <f>AD10*30%/100</f>
        <v>0.9762</v>
      </c>
      <c r="AE11" s="35">
        <f>AE10*45%/100</f>
        <v>1.4588999999999999</v>
      </c>
      <c r="AF11" s="35">
        <f>AF10*45%/100</f>
        <v>3.1252500000000003</v>
      </c>
      <c r="AG11" s="35">
        <f>AG10*10%/100</f>
        <v>0.5748</v>
      </c>
      <c r="AH11" s="35">
        <f>AH10*30%/100</f>
        <v>1.0368000000000002</v>
      </c>
      <c r="AI11" s="35">
        <f>AI10*45%/100</f>
        <v>3.2499000000000002</v>
      </c>
      <c r="AJ11" s="35">
        <f>AJ10*45%/100</f>
        <v>3.2449500000000002</v>
      </c>
      <c r="AK11" s="35">
        <f>AK10*20%/100</f>
        <v>1.4528</v>
      </c>
      <c r="AL11" s="35">
        <f>AL10*30%/100</f>
        <v>2.1822</v>
      </c>
      <c r="AM11" s="35">
        <f>AM10*45%/100</f>
        <v>2.3922000000000003</v>
      </c>
      <c r="AN11" s="35">
        <f>AN10*45%/100</f>
        <v>2.40165</v>
      </c>
      <c r="AO11" s="35">
        <f>AO10*10%/100</f>
        <v>0.5221000000000001</v>
      </c>
      <c r="AP11" s="35">
        <f>AP10*30%/100</f>
        <v>1.4685</v>
      </c>
      <c r="AQ11" s="35">
        <f>AQ10*45%/100</f>
        <v>2.41335</v>
      </c>
      <c r="AR11" s="35">
        <f>AR10*45%/100</f>
        <v>2.5141500000000003</v>
      </c>
    </row>
    <row r="12" spans="1:44" s="8" customFormat="1" ht="16.5" customHeight="1">
      <c r="A12" s="50"/>
      <c r="B12" s="17" t="s">
        <v>13</v>
      </c>
      <c r="C12" s="33">
        <f aca="true" t="shared" si="0" ref="C12:I12">1007.68*C11</f>
        <v>765.887184</v>
      </c>
      <c r="D12" s="33">
        <f t="shared" si="0"/>
        <v>1777.094064</v>
      </c>
      <c r="E12" s="33">
        <f t="shared" si="0"/>
        <v>3225.432528</v>
      </c>
      <c r="F12" s="33">
        <f t="shared" si="0"/>
        <v>1011.8114879999999</v>
      </c>
      <c r="G12" s="33">
        <f t="shared" si="0"/>
        <v>3043.596672</v>
      </c>
      <c r="H12" s="33">
        <f t="shared" si="0"/>
        <v>2176.5888</v>
      </c>
      <c r="I12" s="33">
        <f t="shared" si="0"/>
        <v>398.13436800000005</v>
      </c>
      <c r="J12" s="33">
        <f aca="true" t="shared" si="1" ref="J12:AC12">1007.68*J11</f>
        <v>2135.173152</v>
      </c>
      <c r="K12" s="33">
        <f t="shared" si="1"/>
        <v>1544.0176799999997</v>
      </c>
      <c r="L12" s="33">
        <f t="shared" si="1"/>
        <v>951.3506880000001</v>
      </c>
      <c r="M12" s="33">
        <f t="shared" si="1"/>
        <v>488.019424</v>
      </c>
      <c r="N12" s="33">
        <f t="shared" si="1"/>
        <v>1588.3052159999997</v>
      </c>
      <c r="O12" s="33">
        <f t="shared" si="1"/>
        <v>2253.222864</v>
      </c>
      <c r="P12" s="33">
        <f t="shared" si="1"/>
        <v>2301.742656</v>
      </c>
      <c r="Q12" s="33">
        <f t="shared" si="1"/>
        <v>519.862112</v>
      </c>
      <c r="R12" s="33">
        <f t="shared" si="1"/>
        <v>1583.4683519999999</v>
      </c>
      <c r="S12" s="33">
        <f t="shared" si="1"/>
        <v>755.4576959999999</v>
      </c>
      <c r="T12" s="33">
        <f t="shared" si="1"/>
        <v>1480.53384</v>
      </c>
      <c r="U12" s="33">
        <f t="shared" si="1"/>
        <v>532.8611839999999</v>
      </c>
      <c r="V12" s="33">
        <f t="shared" si="1"/>
        <v>984.604128</v>
      </c>
      <c r="W12" s="33">
        <f t="shared" si="1"/>
        <v>2391.5269439999997</v>
      </c>
      <c r="X12" s="33">
        <f t="shared" si="1"/>
        <v>1580.2941600000001</v>
      </c>
      <c r="Y12" s="33">
        <f t="shared" si="1"/>
        <v>327.89907199999993</v>
      </c>
      <c r="Z12" s="33">
        <f t="shared" si="1"/>
        <v>1018.4621759999999</v>
      </c>
      <c r="AA12" s="33">
        <f t="shared" si="1"/>
        <v>1524.065616</v>
      </c>
      <c r="AB12" s="33">
        <f t="shared" si="1"/>
        <v>1504.567008</v>
      </c>
      <c r="AC12" s="33">
        <f t="shared" si="1"/>
        <v>335.45667199999997</v>
      </c>
      <c r="AD12" s="33">
        <f aca="true" t="shared" si="2" ref="AD12:AK12">1007.68*AD11</f>
        <v>983.6972159999999</v>
      </c>
      <c r="AE12" s="33">
        <f t="shared" si="2"/>
        <v>1470.1043519999998</v>
      </c>
      <c r="AF12" s="33">
        <f t="shared" si="2"/>
        <v>3149.25192</v>
      </c>
      <c r="AG12" s="33">
        <f t="shared" si="2"/>
        <v>579.2144639999999</v>
      </c>
      <c r="AH12" s="33">
        <f t="shared" si="2"/>
        <v>1044.7626240000002</v>
      </c>
      <c r="AI12" s="33">
        <f t="shared" si="2"/>
        <v>3274.8592320000002</v>
      </c>
      <c r="AJ12" s="33">
        <f t="shared" si="2"/>
        <v>3269.871216</v>
      </c>
      <c r="AK12" s="33">
        <f t="shared" si="2"/>
        <v>1463.957504</v>
      </c>
      <c r="AL12" s="33">
        <f aca="true" t="shared" si="3" ref="AL12:AR12">1007.68*AL11</f>
        <v>2198.959296</v>
      </c>
      <c r="AM12" s="33">
        <f t="shared" si="3"/>
        <v>2410.5720960000003</v>
      </c>
      <c r="AN12" s="33">
        <f t="shared" si="3"/>
        <v>2420.0946719999997</v>
      </c>
      <c r="AO12" s="33">
        <f t="shared" si="3"/>
        <v>526.1097280000001</v>
      </c>
      <c r="AP12" s="33">
        <f t="shared" si="3"/>
        <v>1479.7780799999998</v>
      </c>
      <c r="AQ12" s="33">
        <f t="shared" si="3"/>
        <v>2431.8845279999996</v>
      </c>
      <c r="AR12" s="33">
        <f t="shared" si="3"/>
        <v>2533.458672</v>
      </c>
    </row>
    <row r="13" spans="1:44" s="8" customFormat="1" ht="23.25" customHeight="1">
      <c r="A13" s="50"/>
      <c r="B13" s="17" t="s">
        <v>2</v>
      </c>
      <c r="C13" s="18">
        <f aca="true" t="shared" si="4" ref="C13:I13">C12/C9/12</f>
        <v>0.37788</v>
      </c>
      <c r="D13" s="18">
        <f t="shared" si="4"/>
        <v>0.37788</v>
      </c>
      <c r="E13" s="18">
        <f t="shared" si="4"/>
        <v>0.37788</v>
      </c>
      <c r="F13" s="18">
        <f t="shared" si="4"/>
        <v>0.25192</v>
      </c>
      <c r="G13" s="18">
        <f t="shared" si="4"/>
        <v>0.37788</v>
      </c>
      <c r="H13" s="18">
        <f t="shared" si="4"/>
        <v>0.37788</v>
      </c>
      <c r="I13" s="18">
        <f t="shared" si="4"/>
        <v>0.08397333333333334</v>
      </c>
      <c r="J13" s="18">
        <f aca="true" t="shared" si="5" ref="J13:AC13">J12/J9/12</f>
        <v>0.25192</v>
      </c>
      <c r="K13" s="18">
        <f t="shared" si="5"/>
        <v>0.37787999999999994</v>
      </c>
      <c r="L13" s="18">
        <f t="shared" si="5"/>
        <v>0.37788</v>
      </c>
      <c r="M13" s="18">
        <f t="shared" si="5"/>
        <v>0.08397333333333333</v>
      </c>
      <c r="N13" s="18">
        <f t="shared" si="5"/>
        <v>0.25192</v>
      </c>
      <c r="O13" s="18">
        <f t="shared" si="5"/>
        <v>0.37788</v>
      </c>
      <c r="P13" s="18">
        <f t="shared" si="5"/>
        <v>0.37788</v>
      </c>
      <c r="Q13" s="18">
        <f t="shared" si="5"/>
        <v>0.08397333333333334</v>
      </c>
      <c r="R13" s="18">
        <f t="shared" si="5"/>
        <v>0.25192</v>
      </c>
      <c r="S13" s="18">
        <f t="shared" si="5"/>
        <v>0.37788</v>
      </c>
      <c r="T13" s="18">
        <f t="shared" si="5"/>
        <v>0.37788</v>
      </c>
      <c r="U13" s="18">
        <f t="shared" si="5"/>
        <v>0.08397333333333333</v>
      </c>
      <c r="V13" s="18">
        <f t="shared" si="5"/>
        <v>0.25192</v>
      </c>
      <c r="W13" s="18">
        <f t="shared" si="5"/>
        <v>0.37788</v>
      </c>
      <c r="X13" s="18">
        <f t="shared" si="5"/>
        <v>0.37788000000000005</v>
      </c>
      <c r="Y13" s="18">
        <f t="shared" si="5"/>
        <v>0.08397333333333333</v>
      </c>
      <c r="Z13" s="18">
        <f t="shared" si="5"/>
        <v>0.25192</v>
      </c>
      <c r="AA13" s="18">
        <f t="shared" si="5"/>
        <v>0.37788</v>
      </c>
      <c r="AB13" s="18">
        <f t="shared" si="5"/>
        <v>0.37788</v>
      </c>
      <c r="AC13" s="18">
        <f t="shared" si="5"/>
        <v>0.08397333333333333</v>
      </c>
      <c r="AD13" s="18">
        <f aca="true" t="shared" si="6" ref="AD13:AK13">AD12/AD9/12</f>
        <v>0.25192</v>
      </c>
      <c r="AE13" s="18">
        <f t="shared" si="6"/>
        <v>0.37788</v>
      </c>
      <c r="AF13" s="18">
        <f t="shared" si="6"/>
        <v>0.37788</v>
      </c>
      <c r="AG13" s="18">
        <f t="shared" si="6"/>
        <v>0.08397333333333333</v>
      </c>
      <c r="AH13" s="18">
        <f t="shared" si="6"/>
        <v>0.25192000000000003</v>
      </c>
      <c r="AI13" s="18">
        <f t="shared" si="6"/>
        <v>0.37788</v>
      </c>
      <c r="AJ13" s="18">
        <f t="shared" si="6"/>
        <v>0.37788</v>
      </c>
      <c r="AK13" s="18">
        <f t="shared" si="6"/>
        <v>0.16794666666666666</v>
      </c>
      <c r="AL13" s="18">
        <f aca="true" t="shared" si="7" ref="AL13:AR13">AL12/AL9/12</f>
        <v>0.25192</v>
      </c>
      <c r="AM13" s="18">
        <f t="shared" si="7"/>
        <v>0.37788000000000005</v>
      </c>
      <c r="AN13" s="18">
        <f t="shared" si="7"/>
        <v>0.37787999999999994</v>
      </c>
      <c r="AO13" s="18">
        <f t="shared" si="7"/>
        <v>0.08397333333333334</v>
      </c>
      <c r="AP13" s="18">
        <f t="shared" si="7"/>
        <v>0.25192</v>
      </c>
      <c r="AQ13" s="18">
        <f t="shared" si="7"/>
        <v>0.37788</v>
      </c>
      <c r="AR13" s="18">
        <f t="shared" si="7"/>
        <v>0.37788</v>
      </c>
    </row>
    <row r="14" spans="1:44" s="8" customFormat="1" ht="15" customHeight="1">
      <c r="A14" s="50"/>
      <c r="B14" s="17" t="s">
        <v>0</v>
      </c>
      <c r="C14" s="36" t="s">
        <v>14</v>
      </c>
      <c r="D14" s="36" t="s">
        <v>14</v>
      </c>
      <c r="E14" s="36" t="s">
        <v>14</v>
      </c>
      <c r="F14" s="36" t="s">
        <v>14</v>
      </c>
      <c r="G14" s="36" t="s">
        <v>14</v>
      </c>
      <c r="H14" s="36" t="s">
        <v>14</v>
      </c>
      <c r="I14" s="36" t="s">
        <v>14</v>
      </c>
      <c r="J14" s="36" t="s">
        <v>14</v>
      </c>
      <c r="K14" s="36" t="s">
        <v>14</v>
      </c>
      <c r="L14" s="36" t="s">
        <v>14</v>
      </c>
      <c r="M14" s="36" t="s">
        <v>14</v>
      </c>
      <c r="N14" s="36" t="s">
        <v>14</v>
      </c>
      <c r="O14" s="36" t="s">
        <v>14</v>
      </c>
      <c r="P14" s="36" t="s">
        <v>14</v>
      </c>
      <c r="Q14" s="36" t="s">
        <v>14</v>
      </c>
      <c r="R14" s="36" t="s">
        <v>14</v>
      </c>
      <c r="S14" s="36" t="s">
        <v>14</v>
      </c>
      <c r="T14" s="36" t="s">
        <v>14</v>
      </c>
      <c r="U14" s="36" t="s">
        <v>14</v>
      </c>
      <c r="V14" s="36" t="s">
        <v>14</v>
      </c>
      <c r="W14" s="36" t="s">
        <v>14</v>
      </c>
      <c r="X14" s="36" t="s">
        <v>14</v>
      </c>
      <c r="Y14" s="36" t="s">
        <v>14</v>
      </c>
      <c r="Z14" s="36" t="s">
        <v>14</v>
      </c>
      <c r="AA14" s="36" t="s">
        <v>14</v>
      </c>
      <c r="AB14" s="36" t="s">
        <v>14</v>
      </c>
      <c r="AC14" s="36" t="s">
        <v>14</v>
      </c>
      <c r="AD14" s="36" t="s">
        <v>14</v>
      </c>
      <c r="AE14" s="36" t="s">
        <v>14</v>
      </c>
      <c r="AF14" s="36" t="s">
        <v>14</v>
      </c>
      <c r="AG14" s="36" t="s">
        <v>14</v>
      </c>
      <c r="AH14" s="36" t="s">
        <v>14</v>
      </c>
      <c r="AI14" s="36" t="s">
        <v>14</v>
      </c>
      <c r="AJ14" s="36" t="s">
        <v>14</v>
      </c>
      <c r="AK14" s="36" t="s">
        <v>14</v>
      </c>
      <c r="AL14" s="36" t="s">
        <v>14</v>
      </c>
      <c r="AM14" s="36" t="s">
        <v>14</v>
      </c>
      <c r="AN14" s="36" t="s">
        <v>14</v>
      </c>
      <c r="AO14" s="36" t="s">
        <v>14</v>
      </c>
      <c r="AP14" s="36" t="s">
        <v>14</v>
      </c>
      <c r="AQ14" s="36" t="s">
        <v>14</v>
      </c>
      <c r="AR14" s="36" t="s">
        <v>14</v>
      </c>
    </row>
    <row r="15" spans="1:44" s="8" customFormat="1" ht="12.75">
      <c r="A15" s="46" t="s">
        <v>17</v>
      </c>
      <c r="B15" s="22" t="s">
        <v>4</v>
      </c>
      <c r="C15" s="37">
        <f aca="true" t="shared" si="8" ref="C15:I15">C10*10%/10</f>
        <v>1.689</v>
      </c>
      <c r="D15" s="37">
        <f t="shared" si="8"/>
        <v>3.9189999999999996</v>
      </c>
      <c r="E15" s="37">
        <f t="shared" si="8"/>
        <v>7.1129999999999995</v>
      </c>
      <c r="F15" s="37">
        <f t="shared" si="8"/>
        <v>3.347</v>
      </c>
      <c r="G15" s="37">
        <f t="shared" si="8"/>
        <v>6.712000000000001</v>
      </c>
      <c r="H15" s="37">
        <f t="shared" si="8"/>
        <v>4.8</v>
      </c>
      <c r="I15" s="37">
        <f t="shared" si="8"/>
        <v>3.9510000000000005</v>
      </c>
      <c r="J15" s="37">
        <f aca="true" t="shared" si="9" ref="J15:AC15">J10*10%/10</f>
        <v>7.063</v>
      </c>
      <c r="K15" s="37">
        <f t="shared" si="9"/>
        <v>3.4050000000000002</v>
      </c>
      <c r="L15" s="37">
        <f t="shared" si="9"/>
        <v>2.0980000000000003</v>
      </c>
      <c r="M15" s="37">
        <f t="shared" si="9"/>
        <v>4.843000000000001</v>
      </c>
      <c r="N15" s="37">
        <f t="shared" si="9"/>
        <v>5.254</v>
      </c>
      <c r="O15" s="37">
        <f t="shared" si="9"/>
        <v>4.968999999999999</v>
      </c>
      <c r="P15" s="37">
        <f t="shared" si="9"/>
        <v>5.0760000000000005</v>
      </c>
      <c r="Q15" s="37">
        <f t="shared" si="9"/>
        <v>5.159000000000001</v>
      </c>
      <c r="R15" s="37">
        <f t="shared" si="9"/>
        <v>5.2379999999999995</v>
      </c>
      <c r="S15" s="37">
        <f t="shared" si="9"/>
        <v>1.666</v>
      </c>
      <c r="T15" s="37">
        <f t="shared" si="9"/>
        <v>3.2649999999999997</v>
      </c>
      <c r="U15" s="37">
        <f t="shared" si="9"/>
        <v>5.287999999999999</v>
      </c>
      <c r="V15" s="37">
        <f t="shared" si="9"/>
        <v>3.257</v>
      </c>
      <c r="W15" s="37">
        <f t="shared" si="9"/>
        <v>5.274</v>
      </c>
      <c r="X15" s="37">
        <f t="shared" si="9"/>
        <v>3.4850000000000003</v>
      </c>
      <c r="Y15" s="37">
        <f t="shared" si="9"/>
        <v>3.254</v>
      </c>
      <c r="Z15" s="37">
        <f t="shared" si="9"/>
        <v>3.3689999999999998</v>
      </c>
      <c r="AA15" s="37">
        <f t="shared" si="9"/>
        <v>3.3610000000000007</v>
      </c>
      <c r="AB15" s="37">
        <f t="shared" si="9"/>
        <v>3.318</v>
      </c>
      <c r="AC15" s="37">
        <f t="shared" si="9"/>
        <v>3.3289999999999997</v>
      </c>
      <c r="AD15" s="37">
        <f aca="true" t="shared" si="10" ref="AD15:AK15">AD10*10%/10</f>
        <v>3.254</v>
      </c>
      <c r="AE15" s="37">
        <f t="shared" si="10"/>
        <v>3.242</v>
      </c>
      <c r="AF15" s="37">
        <f t="shared" si="10"/>
        <v>6.945</v>
      </c>
      <c r="AG15" s="37">
        <f t="shared" si="10"/>
        <v>5.747999999999999</v>
      </c>
      <c r="AH15" s="37">
        <f t="shared" si="10"/>
        <v>3.4560000000000004</v>
      </c>
      <c r="AI15" s="37">
        <f t="shared" si="10"/>
        <v>7.222000000000001</v>
      </c>
      <c r="AJ15" s="37">
        <f t="shared" si="10"/>
        <v>7.211</v>
      </c>
      <c r="AK15" s="37">
        <f t="shared" si="10"/>
        <v>7.264</v>
      </c>
      <c r="AL15" s="37">
        <f aca="true" t="shared" si="11" ref="AL15:AR15">AL10*10%/10</f>
        <v>7.273999999999999</v>
      </c>
      <c r="AM15" s="37">
        <f t="shared" si="11"/>
        <v>5.316000000000001</v>
      </c>
      <c r="AN15" s="37">
        <f t="shared" si="11"/>
        <v>5.337000000000001</v>
      </c>
      <c r="AO15" s="37">
        <f t="shared" si="11"/>
        <v>5.221000000000001</v>
      </c>
      <c r="AP15" s="37">
        <f t="shared" si="11"/>
        <v>4.8950000000000005</v>
      </c>
      <c r="AQ15" s="37">
        <f t="shared" si="11"/>
        <v>5.3629999999999995</v>
      </c>
      <c r="AR15" s="37">
        <f t="shared" si="11"/>
        <v>5.587000000000001</v>
      </c>
    </row>
    <row r="16" spans="1:44" s="8" customFormat="1" ht="12.75" customHeight="1">
      <c r="A16" s="46"/>
      <c r="B16" s="19" t="s">
        <v>13</v>
      </c>
      <c r="C16" s="20">
        <f aca="true" t="shared" si="12" ref="C16:I16">2281.73*C15</f>
        <v>3853.84197</v>
      </c>
      <c r="D16" s="20">
        <f t="shared" si="12"/>
        <v>8942.09987</v>
      </c>
      <c r="E16" s="21">
        <f t="shared" si="12"/>
        <v>16229.945489999998</v>
      </c>
      <c r="F16" s="20">
        <f t="shared" si="12"/>
        <v>7636.95031</v>
      </c>
      <c r="G16" s="21">
        <f t="shared" si="12"/>
        <v>15314.971760000002</v>
      </c>
      <c r="H16" s="21">
        <f t="shared" si="12"/>
        <v>10952.304</v>
      </c>
      <c r="I16" s="20">
        <f t="shared" si="12"/>
        <v>9015.115230000001</v>
      </c>
      <c r="J16" s="20">
        <f aca="true" t="shared" si="13" ref="J16:AC16">2281.73*J15</f>
        <v>16115.858989999999</v>
      </c>
      <c r="K16" s="21">
        <f t="shared" si="13"/>
        <v>7769.290650000001</v>
      </c>
      <c r="L16" s="21">
        <f t="shared" si="13"/>
        <v>4787.06954</v>
      </c>
      <c r="M16" s="20">
        <f t="shared" si="13"/>
        <v>11050.418390000003</v>
      </c>
      <c r="N16" s="20">
        <f t="shared" si="13"/>
        <v>11988.20942</v>
      </c>
      <c r="O16" s="21">
        <f t="shared" si="13"/>
        <v>11337.916369999999</v>
      </c>
      <c r="P16" s="21">
        <f t="shared" si="13"/>
        <v>11582.061480000002</v>
      </c>
      <c r="Q16" s="20">
        <f t="shared" si="13"/>
        <v>11771.445070000002</v>
      </c>
      <c r="R16" s="20">
        <f t="shared" si="13"/>
        <v>11951.701739999999</v>
      </c>
      <c r="S16" s="21">
        <f t="shared" si="13"/>
        <v>3801.36218</v>
      </c>
      <c r="T16" s="21">
        <f t="shared" si="13"/>
        <v>7449.8484499999995</v>
      </c>
      <c r="U16" s="20">
        <f t="shared" si="13"/>
        <v>12065.788239999998</v>
      </c>
      <c r="V16" s="20">
        <f t="shared" si="13"/>
        <v>7431.59461</v>
      </c>
      <c r="W16" s="21">
        <f t="shared" si="13"/>
        <v>12033.84402</v>
      </c>
      <c r="X16" s="21">
        <f t="shared" si="13"/>
        <v>7951.829050000001</v>
      </c>
      <c r="Y16" s="20">
        <f t="shared" si="13"/>
        <v>7424.74942</v>
      </c>
      <c r="Z16" s="20">
        <f t="shared" si="13"/>
        <v>7687.14837</v>
      </c>
      <c r="AA16" s="21">
        <f t="shared" si="13"/>
        <v>7668.894530000001</v>
      </c>
      <c r="AB16" s="21">
        <f t="shared" si="13"/>
        <v>7570.78014</v>
      </c>
      <c r="AC16" s="20">
        <f t="shared" si="13"/>
        <v>7595.879169999999</v>
      </c>
      <c r="AD16" s="20">
        <f aca="true" t="shared" si="14" ref="AD16:AK16">2281.73*AD15</f>
        <v>7424.74942</v>
      </c>
      <c r="AE16" s="21">
        <f t="shared" si="14"/>
        <v>7397.36866</v>
      </c>
      <c r="AF16" s="21">
        <f t="shared" si="14"/>
        <v>15846.61485</v>
      </c>
      <c r="AG16" s="20">
        <f t="shared" si="14"/>
        <v>13115.384039999999</v>
      </c>
      <c r="AH16" s="20">
        <f t="shared" si="14"/>
        <v>7885.658880000001</v>
      </c>
      <c r="AI16" s="21">
        <f t="shared" si="14"/>
        <v>16478.654060000004</v>
      </c>
      <c r="AJ16" s="21">
        <f t="shared" si="14"/>
        <v>16453.55503</v>
      </c>
      <c r="AK16" s="20">
        <f t="shared" si="14"/>
        <v>16574.48672</v>
      </c>
      <c r="AL16" s="20">
        <f aca="true" t="shared" si="15" ref="AL16:AR16">2281.73*AL15</f>
        <v>16597.30402</v>
      </c>
      <c r="AM16" s="21">
        <f t="shared" si="15"/>
        <v>12129.676680000002</v>
      </c>
      <c r="AN16" s="21">
        <f t="shared" si="15"/>
        <v>12177.593010000002</v>
      </c>
      <c r="AO16" s="20">
        <f t="shared" si="15"/>
        <v>11912.912330000003</v>
      </c>
      <c r="AP16" s="20">
        <f t="shared" si="15"/>
        <v>11169.068350000001</v>
      </c>
      <c r="AQ16" s="21">
        <f t="shared" si="15"/>
        <v>12236.91799</v>
      </c>
      <c r="AR16" s="21">
        <f t="shared" si="15"/>
        <v>12748.025510000001</v>
      </c>
    </row>
    <row r="17" spans="1:44" s="8" customFormat="1" ht="24" customHeight="1">
      <c r="A17" s="46"/>
      <c r="B17" s="19" t="s">
        <v>2</v>
      </c>
      <c r="C17" s="20">
        <f aca="true" t="shared" si="16" ref="C17:I17">C16/C9/12</f>
        <v>1.9014416666666667</v>
      </c>
      <c r="D17" s="20">
        <f t="shared" si="16"/>
        <v>1.901441666666667</v>
      </c>
      <c r="E17" s="21">
        <f t="shared" si="16"/>
        <v>1.9014416666666667</v>
      </c>
      <c r="F17" s="20">
        <f t="shared" si="16"/>
        <v>1.901441666666667</v>
      </c>
      <c r="G17" s="21">
        <f t="shared" si="16"/>
        <v>1.901441666666667</v>
      </c>
      <c r="H17" s="21">
        <f t="shared" si="16"/>
        <v>1.9014416666666667</v>
      </c>
      <c r="I17" s="20">
        <f t="shared" si="16"/>
        <v>1.901441666666667</v>
      </c>
      <c r="J17" s="20">
        <f aca="true" t="shared" si="17" ref="J17:AC17">J16/J9/12</f>
        <v>1.9014416666666667</v>
      </c>
      <c r="K17" s="21">
        <f t="shared" si="17"/>
        <v>1.901441666666667</v>
      </c>
      <c r="L17" s="21">
        <f t="shared" si="17"/>
        <v>1.9014416666666667</v>
      </c>
      <c r="M17" s="20">
        <f t="shared" si="17"/>
        <v>1.901441666666667</v>
      </c>
      <c r="N17" s="20">
        <f t="shared" si="17"/>
        <v>1.9014416666666667</v>
      </c>
      <c r="O17" s="21">
        <f t="shared" si="17"/>
        <v>1.9014416666666667</v>
      </c>
      <c r="P17" s="21">
        <f t="shared" si="17"/>
        <v>1.901441666666667</v>
      </c>
      <c r="Q17" s="20">
        <f t="shared" si="17"/>
        <v>1.901441666666667</v>
      </c>
      <c r="R17" s="20">
        <f t="shared" si="17"/>
        <v>1.9014416666666667</v>
      </c>
      <c r="S17" s="21">
        <f t="shared" si="17"/>
        <v>1.901441666666667</v>
      </c>
      <c r="T17" s="21">
        <f t="shared" si="17"/>
        <v>1.9014416666666667</v>
      </c>
      <c r="U17" s="20">
        <f t="shared" si="17"/>
        <v>1.9014416666666667</v>
      </c>
      <c r="V17" s="20">
        <f t="shared" si="17"/>
        <v>1.9014416666666667</v>
      </c>
      <c r="W17" s="21">
        <f t="shared" si="17"/>
        <v>1.901441666666667</v>
      </c>
      <c r="X17" s="21">
        <f t="shared" si="17"/>
        <v>1.901441666666667</v>
      </c>
      <c r="Y17" s="20">
        <f t="shared" si="17"/>
        <v>1.901441666666667</v>
      </c>
      <c r="Z17" s="20">
        <f t="shared" si="17"/>
        <v>1.9014416666666667</v>
      </c>
      <c r="AA17" s="21">
        <f t="shared" si="17"/>
        <v>1.901441666666667</v>
      </c>
      <c r="AB17" s="21">
        <f t="shared" si="17"/>
        <v>1.9014416666666667</v>
      </c>
      <c r="AC17" s="20">
        <f t="shared" si="17"/>
        <v>1.9014416666666667</v>
      </c>
      <c r="AD17" s="20">
        <f aca="true" t="shared" si="18" ref="AD17:AK17">AD16/AD9/12</f>
        <v>1.901441666666667</v>
      </c>
      <c r="AE17" s="21">
        <f t="shared" si="18"/>
        <v>1.9014416666666667</v>
      </c>
      <c r="AF17" s="21">
        <f t="shared" si="18"/>
        <v>1.9014416666666667</v>
      </c>
      <c r="AG17" s="20">
        <f t="shared" si="18"/>
        <v>1.9014416666666667</v>
      </c>
      <c r="AH17" s="20">
        <f t="shared" si="18"/>
        <v>1.9014416666666667</v>
      </c>
      <c r="AI17" s="21">
        <f t="shared" si="18"/>
        <v>1.901441666666667</v>
      </c>
      <c r="AJ17" s="21">
        <f t="shared" si="18"/>
        <v>1.9014416666666667</v>
      </c>
      <c r="AK17" s="20">
        <f t="shared" si="18"/>
        <v>1.901441666666667</v>
      </c>
      <c r="AL17" s="20">
        <f aca="true" t="shared" si="19" ref="AL17:AR17">AL16/AL9/12</f>
        <v>1.9014416666666667</v>
      </c>
      <c r="AM17" s="21">
        <f t="shared" si="19"/>
        <v>1.901441666666667</v>
      </c>
      <c r="AN17" s="21">
        <f t="shared" si="19"/>
        <v>1.901441666666667</v>
      </c>
      <c r="AO17" s="20">
        <f t="shared" si="19"/>
        <v>1.901441666666667</v>
      </c>
      <c r="AP17" s="20">
        <f t="shared" si="19"/>
        <v>1.901441666666667</v>
      </c>
      <c r="AQ17" s="21">
        <f t="shared" si="19"/>
        <v>1.901441666666667</v>
      </c>
      <c r="AR17" s="21">
        <f t="shared" si="19"/>
        <v>1.9014416666666667</v>
      </c>
    </row>
    <row r="18" spans="1:44" s="8" customFormat="1" ht="13.5" customHeight="1">
      <c r="A18" s="46"/>
      <c r="B18" s="17" t="s">
        <v>0</v>
      </c>
      <c r="C18" s="36" t="s">
        <v>14</v>
      </c>
      <c r="D18" s="36" t="s">
        <v>14</v>
      </c>
      <c r="E18" s="36" t="s">
        <v>14</v>
      </c>
      <c r="F18" s="36" t="s">
        <v>14</v>
      </c>
      <c r="G18" s="36" t="s">
        <v>14</v>
      </c>
      <c r="H18" s="36" t="s">
        <v>14</v>
      </c>
      <c r="I18" s="36" t="s">
        <v>14</v>
      </c>
      <c r="J18" s="36" t="s">
        <v>14</v>
      </c>
      <c r="K18" s="36" t="s">
        <v>14</v>
      </c>
      <c r="L18" s="36" t="s">
        <v>14</v>
      </c>
      <c r="M18" s="36" t="s">
        <v>14</v>
      </c>
      <c r="N18" s="36" t="s">
        <v>14</v>
      </c>
      <c r="O18" s="36" t="s">
        <v>14</v>
      </c>
      <c r="P18" s="36" t="s">
        <v>14</v>
      </c>
      <c r="Q18" s="36" t="s">
        <v>14</v>
      </c>
      <c r="R18" s="36" t="s">
        <v>14</v>
      </c>
      <c r="S18" s="36" t="s">
        <v>14</v>
      </c>
      <c r="T18" s="36" t="s">
        <v>14</v>
      </c>
      <c r="U18" s="36" t="s">
        <v>14</v>
      </c>
      <c r="V18" s="36" t="s">
        <v>14</v>
      </c>
      <c r="W18" s="36" t="s">
        <v>14</v>
      </c>
      <c r="X18" s="36" t="s">
        <v>14</v>
      </c>
      <c r="Y18" s="36" t="s">
        <v>14</v>
      </c>
      <c r="Z18" s="36" t="s">
        <v>14</v>
      </c>
      <c r="AA18" s="36" t="s">
        <v>14</v>
      </c>
      <c r="AB18" s="36" t="s">
        <v>14</v>
      </c>
      <c r="AC18" s="36" t="s">
        <v>14</v>
      </c>
      <c r="AD18" s="36" t="s">
        <v>14</v>
      </c>
      <c r="AE18" s="36" t="s">
        <v>14</v>
      </c>
      <c r="AF18" s="36" t="s">
        <v>14</v>
      </c>
      <c r="AG18" s="36" t="s">
        <v>14</v>
      </c>
      <c r="AH18" s="36" t="s">
        <v>14</v>
      </c>
      <c r="AI18" s="36" t="s">
        <v>14</v>
      </c>
      <c r="AJ18" s="36" t="s">
        <v>14</v>
      </c>
      <c r="AK18" s="36" t="s">
        <v>14</v>
      </c>
      <c r="AL18" s="36" t="s">
        <v>14</v>
      </c>
      <c r="AM18" s="36" t="s">
        <v>14</v>
      </c>
      <c r="AN18" s="36" t="s">
        <v>14</v>
      </c>
      <c r="AO18" s="36" t="s">
        <v>14</v>
      </c>
      <c r="AP18" s="36" t="s">
        <v>14</v>
      </c>
      <c r="AQ18" s="36" t="s">
        <v>14</v>
      </c>
      <c r="AR18" s="36" t="s">
        <v>14</v>
      </c>
    </row>
    <row r="19" spans="1:44" s="8" customFormat="1" ht="15" customHeight="1">
      <c r="A19" s="46" t="s">
        <v>18</v>
      </c>
      <c r="B19" s="38" t="s">
        <v>11</v>
      </c>
      <c r="C19" s="41" t="s">
        <v>113</v>
      </c>
      <c r="D19" s="41" t="s">
        <v>114</v>
      </c>
      <c r="E19" s="41" t="s">
        <v>115</v>
      </c>
      <c r="F19" s="41" t="s">
        <v>149</v>
      </c>
      <c r="G19" s="41" t="s">
        <v>117</v>
      </c>
      <c r="H19" s="41" t="s">
        <v>144</v>
      </c>
      <c r="I19" s="41" t="s">
        <v>145</v>
      </c>
      <c r="J19" s="41" t="s">
        <v>115</v>
      </c>
      <c r="K19" s="41" t="s">
        <v>146</v>
      </c>
      <c r="L19" s="41" t="s">
        <v>129</v>
      </c>
      <c r="M19" s="41" t="s">
        <v>147</v>
      </c>
      <c r="N19" s="41" t="s">
        <v>118</v>
      </c>
      <c r="O19" s="41" t="s">
        <v>119</v>
      </c>
      <c r="P19" s="41" t="s">
        <v>120</v>
      </c>
      <c r="Q19" s="41" t="s">
        <v>37</v>
      </c>
      <c r="R19" s="41" t="s">
        <v>121</v>
      </c>
      <c r="S19" s="41" t="s">
        <v>122</v>
      </c>
      <c r="T19" s="41" t="s">
        <v>123</v>
      </c>
      <c r="U19" s="41" t="s">
        <v>124</v>
      </c>
      <c r="V19" s="41" t="s">
        <v>125</v>
      </c>
      <c r="W19" s="41" t="s">
        <v>126</v>
      </c>
      <c r="X19" s="41" t="s">
        <v>127</v>
      </c>
      <c r="Y19" s="41" t="s">
        <v>125</v>
      </c>
      <c r="Z19" s="41" t="s">
        <v>128</v>
      </c>
      <c r="AA19" s="41" t="s">
        <v>129</v>
      </c>
      <c r="AB19" s="41" t="s">
        <v>130</v>
      </c>
      <c r="AC19" s="41" t="s">
        <v>130</v>
      </c>
      <c r="AD19" s="41" t="s">
        <v>129</v>
      </c>
      <c r="AE19" s="41" t="s">
        <v>131</v>
      </c>
      <c r="AF19" s="41" t="s">
        <v>132</v>
      </c>
      <c r="AG19" s="41" t="s">
        <v>133</v>
      </c>
      <c r="AH19" s="41" t="s">
        <v>134</v>
      </c>
      <c r="AI19" s="41" t="s">
        <v>116</v>
      </c>
      <c r="AJ19" s="41" t="s">
        <v>135</v>
      </c>
      <c r="AK19" s="41" t="s">
        <v>124</v>
      </c>
      <c r="AL19" s="41" t="s">
        <v>136</v>
      </c>
      <c r="AM19" s="41" t="s">
        <v>148</v>
      </c>
      <c r="AN19" s="41" t="s">
        <v>137</v>
      </c>
      <c r="AO19" s="41" t="s">
        <v>118</v>
      </c>
      <c r="AP19" s="41" t="s">
        <v>138</v>
      </c>
      <c r="AQ19" s="41" t="s">
        <v>139</v>
      </c>
      <c r="AR19" s="41" t="s">
        <v>140</v>
      </c>
    </row>
    <row r="20" spans="1:44" s="8" customFormat="1" ht="12.75">
      <c r="A20" s="46"/>
      <c r="B20" s="22" t="s">
        <v>4</v>
      </c>
      <c r="C20" s="21">
        <f>C19*0.05</f>
        <v>13.25</v>
      </c>
      <c r="D20" s="21">
        <f>D19*0.1</f>
        <v>33.510000000000005</v>
      </c>
      <c r="E20" s="21">
        <f>E19*0.1</f>
        <v>60.129999999999995</v>
      </c>
      <c r="F20" s="21">
        <f>F19*0.07</f>
        <v>27.881000000000004</v>
      </c>
      <c r="G20" s="21">
        <f>G19*0.08</f>
        <v>46.768</v>
      </c>
      <c r="H20" s="21">
        <f>H19*0.1</f>
        <v>31.52</v>
      </c>
      <c r="I20" s="21">
        <f>I19*0.09</f>
        <v>27.197999999999997</v>
      </c>
      <c r="J20" s="21">
        <f>J19*0.1</f>
        <v>60.129999999999995</v>
      </c>
      <c r="K20" s="21">
        <f>K19*0.09</f>
        <v>28.349999999999998</v>
      </c>
      <c r="L20" s="21">
        <f>L19*0.07</f>
        <v>18.900000000000002</v>
      </c>
      <c r="M20" s="21">
        <f>M19*0.1</f>
        <v>41.02</v>
      </c>
      <c r="N20" s="21">
        <f>N19*0.1</f>
        <v>47.260000000000005</v>
      </c>
      <c r="O20" s="21">
        <f>O19*0.1</f>
        <v>44.160000000000004</v>
      </c>
      <c r="P20" s="21">
        <f>P19*0.08</f>
        <v>33.736</v>
      </c>
      <c r="Q20" s="21">
        <f>Q19*0.1</f>
        <v>43.120000000000005</v>
      </c>
      <c r="R20" s="21">
        <f>R19*0.1</f>
        <v>46.7</v>
      </c>
      <c r="S20" s="21">
        <f>S19*0.05</f>
        <v>12.86</v>
      </c>
      <c r="T20" s="21">
        <f>T19*0.1</f>
        <v>27.939999999999998</v>
      </c>
      <c r="U20" s="21">
        <f>U19*0.1</f>
        <v>43.06</v>
      </c>
      <c r="V20" s="21">
        <f>V19*0.1</f>
        <v>27.510000000000005</v>
      </c>
      <c r="W20" s="21">
        <f>W19*0.1</f>
        <v>43.63</v>
      </c>
      <c r="X20" s="21">
        <f>X19*0.1</f>
        <v>28.17</v>
      </c>
      <c r="Y20" s="21">
        <f>Y19*0.11</f>
        <v>30.261000000000003</v>
      </c>
      <c r="Z20" s="21">
        <f>Z19*0.1</f>
        <v>27.700000000000003</v>
      </c>
      <c r="AA20" s="21">
        <f>AA19*0.1</f>
        <v>27</v>
      </c>
      <c r="AB20" s="21">
        <f>AB19*0.1</f>
        <v>27.6</v>
      </c>
      <c r="AC20" s="21">
        <f>AC19*0.1</f>
        <v>27.6</v>
      </c>
      <c r="AD20" s="21">
        <f>AD19*0.11</f>
        <v>29.7</v>
      </c>
      <c r="AE20" s="21">
        <f>AE19*0.1</f>
        <v>27.47</v>
      </c>
      <c r="AF20" s="21">
        <f>AF19*0.1</f>
        <v>56.5</v>
      </c>
      <c r="AG20" s="21">
        <f>AG19*0.1</f>
        <v>52.400000000000006</v>
      </c>
      <c r="AH20" s="21">
        <f>AH19*0.06</f>
        <v>35.117999999999995</v>
      </c>
      <c r="AI20" s="21">
        <f>AI19*0.1</f>
        <v>59.83</v>
      </c>
      <c r="AJ20" s="21">
        <f>AJ19*0.13</f>
        <v>56.446</v>
      </c>
      <c r="AK20" s="21">
        <f>AK19*0.14</f>
        <v>60.284000000000006</v>
      </c>
      <c r="AL20" s="21">
        <f>AL19*0.13</f>
        <v>64.402</v>
      </c>
      <c r="AM20" s="21">
        <f aca="true" t="shared" si="20" ref="AM20:AR20">AM19*0.1</f>
        <v>48.02</v>
      </c>
      <c r="AN20" s="21">
        <f t="shared" si="20"/>
        <v>43.32</v>
      </c>
      <c r="AO20" s="21">
        <f t="shared" si="20"/>
        <v>47.260000000000005</v>
      </c>
      <c r="AP20" s="21">
        <f t="shared" si="20"/>
        <v>40.63</v>
      </c>
      <c r="AQ20" s="21">
        <f t="shared" si="20"/>
        <v>44.75</v>
      </c>
      <c r="AR20" s="21">
        <f t="shared" si="20"/>
        <v>49.79</v>
      </c>
    </row>
    <row r="21" spans="1:44" s="8" customFormat="1" ht="13.5" customHeight="1">
      <c r="A21" s="46"/>
      <c r="B21" s="19" t="s">
        <v>13</v>
      </c>
      <c r="C21" s="23">
        <f aca="true" t="shared" si="21" ref="C21:I21">445.14*C20</f>
        <v>5898.105</v>
      </c>
      <c r="D21" s="23">
        <f t="shared" si="21"/>
        <v>14916.641400000002</v>
      </c>
      <c r="E21" s="21">
        <f t="shared" si="21"/>
        <v>26766.2682</v>
      </c>
      <c r="F21" s="23">
        <f t="shared" si="21"/>
        <v>12410.94834</v>
      </c>
      <c r="G21" s="21">
        <f t="shared" si="21"/>
        <v>20818.30752</v>
      </c>
      <c r="H21" s="21">
        <f t="shared" si="21"/>
        <v>14030.8128</v>
      </c>
      <c r="I21" s="23">
        <f t="shared" si="21"/>
        <v>12106.917719999998</v>
      </c>
      <c r="J21" s="23">
        <f aca="true" t="shared" si="22" ref="J21:AC21">445.14*J20</f>
        <v>26766.2682</v>
      </c>
      <c r="K21" s="21">
        <f t="shared" si="22"/>
        <v>12619.719</v>
      </c>
      <c r="L21" s="21">
        <f t="shared" si="22"/>
        <v>8413.146</v>
      </c>
      <c r="M21" s="23">
        <f t="shared" si="22"/>
        <v>18259.6428</v>
      </c>
      <c r="N21" s="23">
        <f t="shared" si="22"/>
        <v>21037.316400000003</v>
      </c>
      <c r="O21" s="21">
        <f t="shared" si="22"/>
        <v>19657.382400000002</v>
      </c>
      <c r="P21" s="21">
        <f t="shared" si="22"/>
        <v>15017.243039999998</v>
      </c>
      <c r="Q21" s="23">
        <f t="shared" si="22"/>
        <v>19194.436800000003</v>
      </c>
      <c r="R21" s="23">
        <f t="shared" si="22"/>
        <v>20788.038</v>
      </c>
      <c r="S21" s="21">
        <f t="shared" si="22"/>
        <v>5724.5004</v>
      </c>
      <c r="T21" s="21">
        <f t="shared" si="22"/>
        <v>12437.211599999999</v>
      </c>
      <c r="U21" s="23">
        <f t="shared" si="22"/>
        <v>19167.7284</v>
      </c>
      <c r="V21" s="23">
        <f t="shared" si="22"/>
        <v>12245.801400000002</v>
      </c>
      <c r="W21" s="21">
        <f t="shared" si="22"/>
        <v>19421.4582</v>
      </c>
      <c r="X21" s="21">
        <f t="shared" si="22"/>
        <v>12539.5938</v>
      </c>
      <c r="Y21" s="23">
        <f t="shared" si="22"/>
        <v>13470.38154</v>
      </c>
      <c r="Z21" s="23">
        <f t="shared" si="22"/>
        <v>12330.378</v>
      </c>
      <c r="AA21" s="21">
        <f t="shared" si="22"/>
        <v>12018.779999999999</v>
      </c>
      <c r="AB21" s="21">
        <f t="shared" si="22"/>
        <v>12285.864</v>
      </c>
      <c r="AC21" s="23">
        <f t="shared" si="22"/>
        <v>12285.864</v>
      </c>
      <c r="AD21" s="23">
        <f aca="true" t="shared" si="23" ref="AD21:AK21">445.14*AD20</f>
        <v>13220.658</v>
      </c>
      <c r="AE21" s="21">
        <f t="shared" si="23"/>
        <v>12227.995799999999</v>
      </c>
      <c r="AF21" s="21">
        <f t="shared" si="23"/>
        <v>25150.41</v>
      </c>
      <c r="AG21" s="23">
        <f t="shared" si="23"/>
        <v>23325.336000000003</v>
      </c>
      <c r="AH21" s="23">
        <f t="shared" si="23"/>
        <v>15632.426519999997</v>
      </c>
      <c r="AI21" s="21">
        <f t="shared" si="23"/>
        <v>26632.726199999997</v>
      </c>
      <c r="AJ21" s="21">
        <f t="shared" si="23"/>
        <v>25126.37244</v>
      </c>
      <c r="AK21" s="23">
        <f t="shared" si="23"/>
        <v>26834.819760000002</v>
      </c>
      <c r="AL21" s="23">
        <f aca="true" t="shared" si="24" ref="AL21:AR21">445.14*AL20</f>
        <v>28667.90628</v>
      </c>
      <c r="AM21" s="21">
        <f t="shared" si="24"/>
        <v>21375.6228</v>
      </c>
      <c r="AN21" s="21">
        <f t="shared" si="24"/>
        <v>19283.464799999998</v>
      </c>
      <c r="AO21" s="23">
        <f t="shared" si="24"/>
        <v>21037.316400000003</v>
      </c>
      <c r="AP21" s="23">
        <f t="shared" si="24"/>
        <v>18086.0382</v>
      </c>
      <c r="AQ21" s="21">
        <f t="shared" si="24"/>
        <v>19920.015</v>
      </c>
      <c r="AR21" s="21">
        <f t="shared" si="24"/>
        <v>22163.5206</v>
      </c>
    </row>
    <row r="22" spans="1:44" s="8" customFormat="1" ht="27" customHeight="1">
      <c r="A22" s="46"/>
      <c r="B22" s="19" t="s">
        <v>2</v>
      </c>
      <c r="C22" s="20">
        <f aca="true" t="shared" si="25" ref="C22:I22">C21/C9/12</f>
        <v>2.910057726465364</v>
      </c>
      <c r="D22" s="20">
        <f t="shared" si="25"/>
        <v>3.171863868333759</v>
      </c>
      <c r="E22" s="21">
        <f t="shared" si="25"/>
        <v>3.1358390974272456</v>
      </c>
      <c r="F22" s="20">
        <f t="shared" si="25"/>
        <v>3.090067806991336</v>
      </c>
      <c r="G22" s="21">
        <f t="shared" si="25"/>
        <v>2.584712395709177</v>
      </c>
      <c r="H22" s="21">
        <f t="shared" si="25"/>
        <v>2.435905</v>
      </c>
      <c r="I22" s="20">
        <f t="shared" si="25"/>
        <v>2.553555580865603</v>
      </c>
      <c r="J22" s="20">
        <f aca="true" t="shared" si="26" ref="J22:AC22">J21/J9/12</f>
        <v>3.1580381565906843</v>
      </c>
      <c r="K22" s="21">
        <f t="shared" si="26"/>
        <v>3.0885264317180616</v>
      </c>
      <c r="L22" s="21">
        <f t="shared" si="26"/>
        <v>3.341732602478551</v>
      </c>
      <c r="M22" s="20">
        <f t="shared" si="26"/>
        <v>3.141930415032005</v>
      </c>
      <c r="N22" s="20">
        <f t="shared" si="26"/>
        <v>3.3367143129044545</v>
      </c>
      <c r="O22" s="21">
        <f t="shared" si="26"/>
        <v>3.2966697524652857</v>
      </c>
      <c r="P22" s="21">
        <f t="shared" si="26"/>
        <v>2.46539976359338</v>
      </c>
      <c r="Q22" s="20">
        <f t="shared" si="26"/>
        <v>3.100477611940299</v>
      </c>
      <c r="R22" s="20">
        <f t="shared" si="26"/>
        <v>3.307247995418099</v>
      </c>
      <c r="S22" s="21">
        <f t="shared" si="26"/>
        <v>2.863395558223289</v>
      </c>
      <c r="T22" s="21">
        <f t="shared" si="26"/>
        <v>3.174377641653905</v>
      </c>
      <c r="U22" s="20">
        <f t="shared" si="26"/>
        <v>3.0206329425113467</v>
      </c>
      <c r="V22" s="20">
        <f t="shared" si="26"/>
        <v>3.1332006447651217</v>
      </c>
      <c r="W22" s="21">
        <f t="shared" si="26"/>
        <v>3.06874260523322</v>
      </c>
      <c r="X22" s="21">
        <f t="shared" si="26"/>
        <v>2.998468149210904</v>
      </c>
      <c r="Y22" s="20">
        <f t="shared" si="26"/>
        <v>3.449698202212662</v>
      </c>
      <c r="Z22" s="20">
        <f t="shared" si="26"/>
        <v>3.0499599287622448</v>
      </c>
      <c r="AA22" s="21">
        <f t="shared" si="26"/>
        <v>2.9799613210354057</v>
      </c>
      <c r="AB22" s="21">
        <f t="shared" si="26"/>
        <v>3.085660036166365</v>
      </c>
      <c r="AC22" s="20">
        <f t="shared" si="26"/>
        <v>3.0754641033343346</v>
      </c>
      <c r="AD22" s="20">
        <f aca="true" t="shared" si="27" ref="AD22:AK22">AD21/AD9/12</f>
        <v>3.3857452366318377</v>
      </c>
      <c r="AE22" s="21">
        <f t="shared" si="27"/>
        <v>3.1431204503392967</v>
      </c>
      <c r="AF22" s="21">
        <f t="shared" si="27"/>
        <v>3.0178077753779697</v>
      </c>
      <c r="AG22" s="20">
        <f t="shared" si="27"/>
        <v>3.381659707724426</v>
      </c>
      <c r="AH22" s="20">
        <f t="shared" si="27"/>
        <v>3.769392968749999</v>
      </c>
      <c r="AI22" s="21">
        <f t="shared" si="27"/>
        <v>3.0731014261977285</v>
      </c>
      <c r="AJ22" s="21">
        <f t="shared" si="27"/>
        <v>2.903708736652337</v>
      </c>
      <c r="AK22" s="20">
        <f t="shared" si="27"/>
        <v>3.0785173182819388</v>
      </c>
      <c r="AL22" s="20">
        <f aca="true" t="shared" si="28" ref="AL22:AR22">AL21/AL9/12</f>
        <v>3.2842895105856478</v>
      </c>
      <c r="AM22" s="21">
        <f t="shared" si="28"/>
        <v>3.3508312641083524</v>
      </c>
      <c r="AN22" s="21">
        <f t="shared" si="28"/>
        <v>3.0109713322091056</v>
      </c>
      <c r="AO22" s="20">
        <f t="shared" si="28"/>
        <v>3.3578044435931815</v>
      </c>
      <c r="AP22" s="20">
        <f t="shared" si="28"/>
        <v>3.0789986721144023</v>
      </c>
      <c r="AQ22" s="21">
        <f t="shared" si="28"/>
        <v>3.0952848219280256</v>
      </c>
      <c r="AR22" s="21">
        <f t="shared" si="28"/>
        <v>3.3058171648469656</v>
      </c>
    </row>
    <row r="23" spans="1:44" s="8" customFormat="1" ht="17.25" customHeight="1">
      <c r="A23" s="46"/>
      <c r="B23" s="17" t="s">
        <v>0</v>
      </c>
      <c r="C23" s="36" t="s">
        <v>14</v>
      </c>
      <c r="D23" s="36" t="s">
        <v>14</v>
      </c>
      <c r="E23" s="36" t="s">
        <v>14</v>
      </c>
      <c r="F23" s="36" t="s">
        <v>14</v>
      </c>
      <c r="G23" s="36" t="s">
        <v>14</v>
      </c>
      <c r="H23" s="36" t="s">
        <v>14</v>
      </c>
      <c r="I23" s="36" t="s">
        <v>14</v>
      </c>
      <c r="J23" s="36" t="s">
        <v>14</v>
      </c>
      <c r="K23" s="36" t="s">
        <v>14</v>
      </c>
      <c r="L23" s="36" t="s">
        <v>14</v>
      </c>
      <c r="M23" s="36" t="s">
        <v>14</v>
      </c>
      <c r="N23" s="36" t="s">
        <v>14</v>
      </c>
      <c r="O23" s="36" t="s">
        <v>14</v>
      </c>
      <c r="P23" s="36" t="s">
        <v>14</v>
      </c>
      <c r="Q23" s="36" t="s">
        <v>14</v>
      </c>
      <c r="R23" s="36" t="s">
        <v>14</v>
      </c>
      <c r="S23" s="36" t="s">
        <v>14</v>
      </c>
      <c r="T23" s="36" t="s">
        <v>14</v>
      </c>
      <c r="U23" s="36" t="s">
        <v>14</v>
      </c>
      <c r="V23" s="36" t="s">
        <v>14</v>
      </c>
      <c r="W23" s="36" t="s">
        <v>14</v>
      </c>
      <c r="X23" s="36" t="s">
        <v>14</v>
      </c>
      <c r="Y23" s="36" t="s">
        <v>14</v>
      </c>
      <c r="Z23" s="36" t="s">
        <v>14</v>
      </c>
      <c r="AA23" s="36" t="s">
        <v>14</v>
      </c>
      <c r="AB23" s="36" t="s">
        <v>14</v>
      </c>
      <c r="AC23" s="36" t="s">
        <v>14</v>
      </c>
      <c r="AD23" s="36" t="s">
        <v>14</v>
      </c>
      <c r="AE23" s="36" t="s">
        <v>14</v>
      </c>
      <c r="AF23" s="36" t="s">
        <v>14</v>
      </c>
      <c r="AG23" s="36" t="s">
        <v>14</v>
      </c>
      <c r="AH23" s="36" t="s">
        <v>14</v>
      </c>
      <c r="AI23" s="36" t="s">
        <v>14</v>
      </c>
      <c r="AJ23" s="36" t="s">
        <v>14</v>
      </c>
      <c r="AK23" s="36" t="s">
        <v>14</v>
      </c>
      <c r="AL23" s="36" t="s">
        <v>14</v>
      </c>
      <c r="AM23" s="36" t="s">
        <v>14</v>
      </c>
      <c r="AN23" s="36" t="s">
        <v>14</v>
      </c>
      <c r="AO23" s="36" t="s">
        <v>14</v>
      </c>
      <c r="AP23" s="36" t="s">
        <v>14</v>
      </c>
      <c r="AQ23" s="36" t="s">
        <v>14</v>
      </c>
      <c r="AR23" s="36" t="s">
        <v>14</v>
      </c>
    </row>
    <row r="24" spans="1:44" s="8" customFormat="1" ht="12.75">
      <c r="A24" s="50" t="s">
        <v>19</v>
      </c>
      <c r="B24" s="34" t="s">
        <v>4</v>
      </c>
      <c r="C24" s="24">
        <f aca="true" t="shared" si="29" ref="C24:H24">C10*0.25%</f>
        <v>0.42225</v>
      </c>
      <c r="D24" s="24">
        <f t="shared" si="29"/>
        <v>0.97975</v>
      </c>
      <c r="E24" s="24">
        <f t="shared" si="29"/>
        <v>1.7782499999999999</v>
      </c>
      <c r="F24" s="24">
        <f t="shared" si="29"/>
        <v>0.83675</v>
      </c>
      <c r="G24" s="24">
        <f t="shared" si="29"/>
        <v>1.6780000000000002</v>
      </c>
      <c r="H24" s="24">
        <f t="shared" si="29"/>
        <v>1.2</v>
      </c>
      <c r="I24" s="24">
        <f>I10*0.1%</f>
        <v>0.3951</v>
      </c>
      <c r="J24" s="24">
        <f>J10*0.25%</f>
        <v>1.76575</v>
      </c>
      <c r="K24" s="24">
        <f>K10*0.25%</f>
        <v>0.8512500000000001</v>
      </c>
      <c r="L24" s="24">
        <f>L10*0.25%</f>
        <v>0.5245000000000001</v>
      </c>
      <c r="M24" s="24">
        <f>M10*0.1%</f>
        <v>0.4843</v>
      </c>
      <c r="N24" s="24">
        <f>N10*0.25%</f>
        <v>1.3135</v>
      </c>
      <c r="O24" s="24">
        <f>O10*0.25%</f>
        <v>1.24225</v>
      </c>
      <c r="P24" s="24">
        <f>P10*0.25%</f>
        <v>1.2690000000000001</v>
      </c>
      <c r="Q24" s="24">
        <f>Q10*0.1%</f>
        <v>0.5159</v>
      </c>
      <c r="R24" s="24">
        <f>R10*0.25%</f>
        <v>1.3094999999999999</v>
      </c>
      <c r="S24" s="24">
        <f>S10*0.25%</f>
        <v>0.4165</v>
      </c>
      <c r="T24" s="24">
        <f>T10*0.25%</f>
        <v>0.81625</v>
      </c>
      <c r="U24" s="24">
        <f>U10*0.1%</f>
        <v>0.5287999999999999</v>
      </c>
      <c r="V24" s="24">
        <f>V10*0.25%</f>
        <v>0.81425</v>
      </c>
      <c r="W24" s="24">
        <f>W10*0.25%</f>
        <v>1.3185</v>
      </c>
      <c r="X24" s="24">
        <f>X10*0.25%</f>
        <v>0.87125</v>
      </c>
      <c r="Y24" s="24">
        <f>Y10*0.1%</f>
        <v>0.32539999999999997</v>
      </c>
      <c r="Z24" s="24">
        <f>Z10*0.25%</f>
        <v>0.8422499999999999</v>
      </c>
      <c r="AA24" s="24">
        <f>AA10*0.25%</f>
        <v>0.84025</v>
      </c>
      <c r="AB24" s="24">
        <f>AB10*0.25%</f>
        <v>0.8295</v>
      </c>
      <c r="AC24" s="24">
        <f>AC10*0.1%</f>
        <v>0.3329</v>
      </c>
      <c r="AD24" s="24">
        <f>AD10*0.25%</f>
        <v>0.8135</v>
      </c>
      <c r="AE24" s="24">
        <f>AE10*0.25%</f>
        <v>0.8105</v>
      </c>
      <c r="AF24" s="24">
        <f>AF10*0.25%</f>
        <v>1.73625</v>
      </c>
      <c r="AG24" s="24">
        <f>AG10*0.1%</f>
        <v>0.5748</v>
      </c>
      <c r="AH24" s="24">
        <f>AH10*0.25%</f>
        <v>0.8640000000000001</v>
      </c>
      <c r="AI24" s="24">
        <f>AI10*0.25%</f>
        <v>1.8055</v>
      </c>
      <c r="AJ24" s="24">
        <f>AJ10*0.25%</f>
        <v>1.80275</v>
      </c>
      <c r="AK24" s="24">
        <f>AK10*0.1%</f>
        <v>0.7264</v>
      </c>
      <c r="AL24" s="24">
        <f>AL10*0.25%</f>
        <v>1.8185</v>
      </c>
      <c r="AM24" s="24">
        <f>AM10*0.25%</f>
        <v>1.3290000000000002</v>
      </c>
      <c r="AN24" s="24">
        <f>AN10*0.25%</f>
        <v>1.3342500000000002</v>
      </c>
      <c r="AO24" s="24">
        <f>AO10*0.1%</f>
        <v>0.5221</v>
      </c>
      <c r="AP24" s="24">
        <f>AP10*0.25%</f>
        <v>1.2237500000000001</v>
      </c>
      <c r="AQ24" s="24">
        <f>AQ10*0.25%</f>
        <v>1.3407499999999999</v>
      </c>
      <c r="AR24" s="24">
        <f>AR10*0.25%</f>
        <v>1.3967500000000002</v>
      </c>
    </row>
    <row r="25" spans="1:44" s="8" customFormat="1" ht="16.5" customHeight="1">
      <c r="A25" s="50"/>
      <c r="B25" s="17" t="s">
        <v>13</v>
      </c>
      <c r="C25" s="24">
        <f aca="true" t="shared" si="30" ref="C25:I25">71.18*C24</f>
        <v>30.055755000000005</v>
      </c>
      <c r="D25" s="24">
        <f t="shared" si="30"/>
        <v>69.738605</v>
      </c>
      <c r="E25" s="24">
        <f t="shared" si="30"/>
        <v>126.575835</v>
      </c>
      <c r="F25" s="24">
        <f t="shared" si="30"/>
        <v>59.559865</v>
      </c>
      <c r="G25" s="24">
        <f t="shared" si="30"/>
        <v>119.44004000000002</v>
      </c>
      <c r="H25" s="24">
        <f t="shared" si="30"/>
        <v>85.41600000000001</v>
      </c>
      <c r="I25" s="24">
        <f t="shared" si="30"/>
        <v>28.123218000000005</v>
      </c>
      <c r="J25" s="24">
        <f aca="true" t="shared" si="31" ref="J25:AC25">71.18*J24</f>
        <v>125.686085</v>
      </c>
      <c r="K25" s="24">
        <f t="shared" si="31"/>
        <v>60.59197500000001</v>
      </c>
      <c r="L25" s="24">
        <f t="shared" si="31"/>
        <v>37.33391000000001</v>
      </c>
      <c r="M25" s="24">
        <f t="shared" si="31"/>
        <v>34.472474000000005</v>
      </c>
      <c r="N25" s="24">
        <f t="shared" si="31"/>
        <v>93.49493</v>
      </c>
      <c r="O25" s="24">
        <f t="shared" si="31"/>
        <v>88.42335500000002</v>
      </c>
      <c r="P25" s="24">
        <f t="shared" si="31"/>
        <v>90.32742000000002</v>
      </c>
      <c r="Q25" s="24">
        <f t="shared" si="31"/>
        <v>36.721762000000005</v>
      </c>
      <c r="R25" s="24">
        <f t="shared" si="31"/>
        <v>93.21021</v>
      </c>
      <c r="S25" s="24">
        <f t="shared" si="31"/>
        <v>29.64647</v>
      </c>
      <c r="T25" s="24">
        <f t="shared" si="31"/>
        <v>58.10067500000001</v>
      </c>
      <c r="U25" s="24">
        <f t="shared" si="31"/>
        <v>37.639984</v>
      </c>
      <c r="V25" s="24">
        <f t="shared" si="31"/>
        <v>57.958315000000006</v>
      </c>
      <c r="W25" s="24">
        <f t="shared" si="31"/>
        <v>93.85083000000002</v>
      </c>
      <c r="X25" s="24">
        <f t="shared" si="31"/>
        <v>62.015575000000005</v>
      </c>
      <c r="Y25" s="24">
        <f t="shared" si="31"/>
        <v>23.161972</v>
      </c>
      <c r="Z25" s="24">
        <f t="shared" si="31"/>
        <v>59.951355</v>
      </c>
      <c r="AA25" s="24">
        <f t="shared" si="31"/>
        <v>59.80899500000001</v>
      </c>
      <c r="AB25" s="24">
        <f t="shared" si="31"/>
        <v>59.04381000000001</v>
      </c>
      <c r="AC25" s="24">
        <f t="shared" si="31"/>
        <v>23.695822</v>
      </c>
      <c r="AD25" s="24">
        <f aca="true" t="shared" si="32" ref="AD25:AK25">71.18*AD24</f>
        <v>57.90493000000001</v>
      </c>
      <c r="AE25" s="24">
        <f t="shared" si="32"/>
        <v>57.691390000000006</v>
      </c>
      <c r="AF25" s="24">
        <f t="shared" si="32"/>
        <v>123.58627500000001</v>
      </c>
      <c r="AG25" s="24">
        <f t="shared" si="32"/>
        <v>40.914264</v>
      </c>
      <c r="AH25" s="24">
        <f t="shared" si="32"/>
        <v>61.49952000000001</v>
      </c>
      <c r="AI25" s="24">
        <f t="shared" si="32"/>
        <v>128.51549000000003</v>
      </c>
      <c r="AJ25" s="24">
        <f t="shared" si="32"/>
        <v>128.319745</v>
      </c>
      <c r="AK25" s="24">
        <f t="shared" si="32"/>
        <v>51.705152000000005</v>
      </c>
      <c r="AL25" s="24">
        <f aca="true" t="shared" si="33" ref="AL25:AR25">71.18*AL24</f>
        <v>129.44083</v>
      </c>
      <c r="AM25" s="24">
        <f t="shared" si="33"/>
        <v>94.59822000000003</v>
      </c>
      <c r="AN25" s="24">
        <f t="shared" si="33"/>
        <v>94.97191500000002</v>
      </c>
      <c r="AO25" s="24">
        <f t="shared" si="33"/>
        <v>37.163078000000006</v>
      </c>
      <c r="AP25" s="24">
        <f t="shared" si="33"/>
        <v>87.10652500000002</v>
      </c>
      <c r="AQ25" s="24">
        <f t="shared" si="33"/>
        <v>95.434585</v>
      </c>
      <c r="AR25" s="24">
        <f t="shared" si="33"/>
        <v>99.42066500000001</v>
      </c>
    </row>
    <row r="26" spans="1:44" s="8" customFormat="1" ht="24" customHeight="1">
      <c r="A26" s="50"/>
      <c r="B26" s="17" t="s">
        <v>2</v>
      </c>
      <c r="C26" s="24">
        <f aca="true" t="shared" si="34" ref="C26:I26">C25/C9/12</f>
        <v>0.01482916666666667</v>
      </c>
      <c r="D26" s="24">
        <f t="shared" si="34"/>
        <v>0.01482916666666667</v>
      </c>
      <c r="E26" s="24">
        <f t="shared" si="34"/>
        <v>0.014829166666666666</v>
      </c>
      <c r="F26" s="24">
        <f t="shared" si="34"/>
        <v>0.01482916666666667</v>
      </c>
      <c r="G26" s="24">
        <f t="shared" si="34"/>
        <v>0.01482916666666667</v>
      </c>
      <c r="H26" s="24">
        <f t="shared" si="34"/>
        <v>0.01482916666666667</v>
      </c>
      <c r="I26" s="24">
        <f t="shared" si="34"/>
        <v>0.0059316666666666676</v>
      </c>
      <c r="J26" s="24">
        <f aca="true" t="shared" si="35" ref="J26:AC26">J25/J9/12</f>
        <v>0.01482916666666667</v>
      </c>
      <c r="K26" s="24">
        <f t="shared" si="35"/>
        <v>0.01482916666666667</v>
      </c>
      <c r="L26" s="24">
        <f t="shared" si="35"/>
        <v>0.014829166666666671</v>
      </c>
      <c r="M26" s="24">
        <f t="shared" si="35"/>
        <v>0.0059316666666666676</v>
      </c>
      <c r="N26" s="24">
        <f t="shared" si="35"/>
        <v>0.014829166666666666</v>
      </c>
      <c r="O26" s="24">
        <f t="shared" si="35"/>
        <v>0.01482916666666667</v>
      </c>
      <c r="P26" s="24">
        <f t="shared" si="35"/>
        <v>0.01482916666666667</v>
      </c>
      <c r="Q26" s="24">
        <f t="shared" si="35"/>
        <v>0.0059316666666666676</v>
      </c>
      <c r="R26" s="24">
        <f t="shared" si="35"/>
        <v>0.01482916666666667</v>
      </c>
      <c r="S26" s="24">
        <f t="shared" si="35"/>
        <v>0.014829166666666666</v>
      </c>
      <c r="T26" s="24">
        <f t="shared" si="35"/>
        <v>0.01482916666666667</v>
      </c>
      <c r="U26" s="24">
        <f t="shared" si="35"/>
        <v>0.0059316666666666676</v>
      </c>
      <c r="V26" s="24">
        <f t="shared" si="35"/>
        <v>0.01482916666666667</v>
      </c>
      <c r="W26" s="24">
        <f t="shared" si="35"/>
        <v>0.01482916666666667</v>
      </c>
      <c r="X26" s="24">
        <f t="shared" si="35"/>
        <v>0.01482916666666667</v>
      </c>
      <c r="Y26" s="24">
        <f t="shared" si="35"/>
        <v>0.0059316666666666676</v>
      </c>
      <c r="Z26" s="24">
        <f t="shared" si="35"/>
        <v>0.014829166666666666</v>
      </c>
      <c r="AA26" s="24">
        <f t="shared" si="35"/>
        <v>0.01482916666666667</v>
      </c>
      <c r="AB26" s="24">
        <f t="shared" si="35"/>
        <v>0.01482916666666667</v>
      </c>
      <c r="AC26" s="24">
        <f t="shared" si="35"/>
        <v>0.0059316666666666676</v>
      </c>
      <c r="AD26" s="24">
        <f aca="true" t="shared" si="36" ref="AD26:AK26">AD25/AD9/12</f>
        <v>0.01482916666666667</v>
      </c>
      <c r="AE26" s="24">
        <f t="shared" si="36"/>
        <v>0.01482916666666667</v>
      </c>
      <c r="AF26" s="24">
        <f t="shared" si="36"/>
        <v>0.01482916666666667</v>
      </c>
      <c r="AG26" s="24">
        <f t="shared" si="36"/>
        <v>0.0059316666666666676</v>
      </c>
      <c r="AH26" s="24">
        <f t="shared" si="36"/>
        <v>0.01482916666666667</v>
      </c>
      <c r="AI26" s="24">
        <f t="shared" si="36"/>
        <v>0.01482916666666667</v>
      </c>
      <c r="AJ26" s="24">
        <f t="shared" si="36"/>
        <v>0.014829166666666666</v>
      </c>
      <c r="AK26" s="24">
        <f t="shared" si="36"/>
        <v>0.0059316666666666676</v>
      </c>
      <c r="AL26" s="24">
        <f aca="true" t="shared" si="37" ref="AL26:AR26">AL25/AL9/12</f>
        <v>0.01482916666666667</v>
      </c>
      <c r="AM26" s="24">
        <f t="shared" si="37"/>
        <v>0.014829166666666671</v>
      </c>
      <c r="AN26" s="24">
        <f t="shared" si="37"/>
        <v>0.01482916666666667</v>
      </c>
      <c r="AO26" s="24">
        <f t="shared" si="37"/>
        <v>0.0059316666666666676</v>
      </c>
      <c r="AP26" s="24">
        <f t="shared" si="37"/>
        <v>0.014829166666666671</v>
      </c>
      <c r="AQ26" s="24">
        <f t="shared" si="37"/>
        <v>0.01482916666666667</v>
      </c>
      <c r="AR26" s="24">
        <f t="shared" si="37"/>
        <v>0.014829166666666666</v>
      </c>
    </row>
    <row r="27" spans="1:44" s="8" customFormat="1" ht="18" customHeight="1">
      <c r="A27" s="50"/>
      <c r="B27" s="17" t="s">
        <v>0</v>
      </c>
      <c r="C27" s="36" t="s">
        <v>14</v>
      </c>
      <c r="D27" s="36" t="s">
        <v>14</v>
      </c>
      <c r="E27" s="36" t="s">
        <v>14</v>
      </c>
      <c r="F27" s="36" t="s">
        <v>14</v>
      </c>
      <c r="G27" s="36" t="s">
        <v>14</v>
      </c>
      <c r="H27" s="36" t="s">
        <v>14</v>
      </c>
      <c r="I27" s="36" t="s">
        <v>14</v>
      </c>
      <c r="J27" s="36" t="s">
        <v>14</v>
      </c>
      <c r="K27" s="36" t="s">
        <v>14</v>
      </c>
      <c r="L27" s="36" t="s">
        <v>14</v>
      </c>
      <c r="M27" s="36" t="s">
        <v>14</v>
      </c>
      <c r="N27" s="36" t="s">
        <v>14</v>
      </c>
      <c r="O27" s="36" t="s">
        <v>14</v>
      </c>
      <c r="P27" s="36" t="s">
        <v>14</v>
      </c>
      <c r="Q27" s="36" t="s">
        <v>14</v>
      </c>
      <c r="R27" s="36" t="s">
        <v>14</v>
      </c>
      <c r="S27" s="36" t="s">
        <v>14</v>
      </c>
      <c r="T27" s="36" t="s">
        <v>14</v>
      </c>
      <c r="U27" s="36" t="s">
        <v>14</v>
      </c>
      <c r="V27" s="36" t="s">
        <v>14</v>
      </c>
      <c r="W27" s="36" t="s">
        <v>14</v>
      </c>
      <c r="X27" s="36" t="s">
        <v>14</v>
      </c>
      <c r="Y27" s="36" t="s">
        <v>14</v>
      </c>
      <c r="Z27" s="36" t="s">
        <v>14</v>
      </c>
      <c r="AA27" s="36" t="s">
        <v>14</v>
      </c>
      <c r="AB27" s="36" t="s">
        <v>14</v>
      </c>
      <c r="AC27" s="36" t="s">
        <v>14</v>
      </c>
      <c r="AD27" s="36" t="s">
        <v>14</v>
      </c>
      <c r="AE27" s="36" t="s">
        <v>14</v>
      </c>
      <c r="AF27" s="36" t="s">
        <v>14</v>
      </c>
      <c r="AG27" s="36" t="s">
        <v>14</v>
      </c>
      <c r="AH27" s="36" t="s">
        <v>14</v>
      </c>
      <c r="AI27" s="36" t="s">
        <v>14</v>
      </c>
      <c r="AJ27" s="36" t="s">
        <v>14</v>
      </c>
      <c r="AK27" s="36" t="s">
        <v>14</v>
      </c>
      <c r="AL27" s="36" t="s">
        <v>14</v>
      </c>
      <c r="AM27" s="36" t="s">
        <v>14</v>
      </c>
      <c r="AN27" s="36" t="s">
        <v>14</v>
      </c>
      <c r="AO27" s="36" t="s">
        <v>14</v>
      </c>
      <c r="AP27" s="36" t="s">
        <v>14</v>
      </c>
      <c r="AQ27" s="36" t="s">
        <v>14</v>
      </c>
      <c r="AR27" s="36" t="s">
        <v>14</v>
      </c>
    </row>
    <row r="28" spans="1:44" s="8" customFormat="1" ht="12.75">
      <c r="A28" s="50" t="s">
        <v>20</v>
      </c>
      <c r="B28" s="34" t="s">
        <v>5</v>
      </c>
      <c r="C28" s="24">
        <f>C10*0.48%</f>
        <v>0.81072</v>
      </c>
      <c r="D28" s="24">
        <f>D10*0.48%</f>
        <v>1.8811199999999997</v>
      </c>
      <c r="E28" s="24">
        <f>E9*0.48%</f>
        <v>3.4142399999999995</v>
      </c>
      <c r="F28" s="24">
        <f>F10*0.48%</f>
        <v>1.6065599999999998</v>
      </c>
      <c r="G28" s="24">
        <f>G9*0.48%</f>
        <v>3.2217599999999997</v>
      </c>
      <c r="H28" s="24">
        <f>H9*0.48%</f>
        <v>2.304</v>
      </c>
      <c r="I28" s="24">
        <f>I10*0.1%</f>
        <v>0.3951</v>
      </c>
      <c r="J28" s="24">
        <f>J10*0.48%</f>
        <v>3.3902399999999995</v>
      </c>
      <c r="K28" s="24">
        <f>K9*0.48%</f>
        <v>1.6343999999999999</v>
      </c>
      <c r="L28" s="24">
        <f>L9*0.48%</f>
        <v>1.00704</v>
      </c>
      <c r="M28" s="24">
        <f>M10*0.1%</f>
        <v>0.4843</v>
      </c>
      <c r="N28" s="24">
        <f>N10*0.48%</f>
        <v>2.5219199999999997</v>
      </c>
      <c r="O28" s="24">
        <f>O9*0.48%</f>
        <v>2.3851199999999997</v>
      </c>
      <c r="P28" s="24">
        <f>P9*0.48%</f>
        <v>2.43648</v>
      </c>
      <c r="Q28" s="24">
        <f>Q10*0.1%</f>
        <v>0.5159</v>
      </c>
      <c r="R28" s="24">
        <f>R10*0.48%</f>
        <v>2.5142399999999996</v>
      </c>
      <c r="S28" s="24">
        <f>S9*0.48%</f>
        <v>0.79968</v>
      </c>
      <c r="T28" s="24">
        <f>T9*0.48%</f>
        <v>1.5672</v>
      </c>
      <c r="U28" s="24">
        <f>U10*0.1%</f>
        <v>0.5287999999999999</v>
      </c>
      <c r="V28" s="24">
        <f>V10*0.48%</f>
        <v>1.5633599999999999</v>
      </c>
      <c r="W28" s="24">
        <f>W9*0.48%</f>
        <v>2.5315199999999995</v>
      </c>
      <c r="X28" s="24">
        <f>X9*0.48%</f>
        <v>1.6727999999999998</v>
      </c>
      <c r="Y28" s="24">
        <f>Y10*0.1%</f>
        <v>0.32539999999999997</v>
      </c>
      <c r="Z28" s="24">
        <f>Z10*0.48%</f>
        <v>1.6171199999999997</v>
      </c>
      <c r="AA28" s="24">
        <f>AA9*0.48%</f>
        <v>1.61328</v>
      </c>
      <c r="AB28" s="24">
        <f>AB9*0.48%</f>
        <v>1.5926399999999998</v>
      </c>
      <c r="AC28" s="24">
        <f>AC10*0.1%</f>
        <v>0.3329</v>
      </c>
      <c r="AD28" s="24">
        <f>AD10*0.48%</f>
        <v>1.5619199999999998</v>
      </c>
      <c r="AE28" s="24">
        <f>AE9*0.48%</f>
        <v>1.5561599999999998</v>
      </c>
      <c r="AF28" s="24">
        <f>AF9*0.48%</f>
        <v>3.3335999999999997</v>
      </c>
      <c r="AG28" s="24">
        <f>AG10*0.1%</f>
        <v>0.5748</v>
      </c>
      <c r="AH28" s="24">
        <f>AH10*0.48%</f>
        <v>1.65888</v>
      </c>
      <c r="AI28" s="24">
        <f>AI9*0.48%</f>
        <v>3.46656</v>
      </c>
      <c r="AJ28" s="24">
        <f>AJ9*0.48%</f>
        <v>3.46128</v>
      </c>
      <c r="AK28" s="24">
        <f>AK10*0.1%</f>
        <v>0.7264</v>
      </c>
      <c r="AL28" s="24">
        <f>AL10*0.48%</f>
        <v>3.4915199999999995</v>
      </c>
      <c r="AM28" s="24">
        <f>AM9*0.48%</f>
        <v>2.5516799999999997</v>
      </c>
      <c r="AN28" s="24">
        <f>AN9*0.48%</f>
        <v>2.56176</v>
      </c>
      <c r="AO28" s="24">
        <f>AO10*0.1%</f>
        <v>0.5221</v>
      </c>
      <c r="AP28" s="24">
        <f>AP10*0.48%</f>
        <v>2.3495999999999997</v>
      </c>
      <c r="AQ28" s="24">
        <f>AQ9*0.48%</f>
        <v>2.5742399999999996</v>
      </c>
      <c r="AR28" s="24">
        <f>AR9*0.48%</f>
        <v>2.68176</v>
      </c>
    </row>
    <row r="29" spans="1:44" s="8" customFormat="1" ht="15" customHeight="1">
      <c r="A29" s="50"/>
      <c r="B29" s="17" t="s">
        <v>13</v>
      </c>
      <c r="C29" s="24">
        <f aca="true" t="shared" si="38" ref="C29:I29">45.32*C28</f>
        <v>36.7418304</v>
      </c>
      <c r="D29" s="24">
        <f t="shared" si="38"/>
        <v>85.25235839999999</v>
      </c>
      <c r="E29" s="24">
        <f t="shared" si="38"/>
        <v>154.73335679999997</v>
      </c>
      <c r="F29" s="24">
        <f t="shared" si="38"/>
        <v>72.80929919999998</v>
      </c>
      <c r="G29" s="24">
        <f t="shared" si="38"/>
        <v>146.0101632</v>
      </c>
      <c r="H29" s="24">
        <f t="shared" si="38"/>
        <v>104.41727999999999</v>
      </c>
      <c r="I29" s="24">
        <f t="shared" si="38"/>
        <v>17.905932</v>
      </c>
      <c r="J29" s="24">
        <f aca="true" t="shared" si="39" ref="J29:AC29">45.32*J28</f>
        <v>153.6456768</v>
      </c>
      <c r="K29" s="24">
        <f t="shared" si="39"/>
        <v>74.07100799999999</v>
      </c>
      <c r="L29" s="24">
        <f t="shared" si="39"/>
        <v>45.639052799999995</v>
      </c>
      <c r="M29" s="24">
        <f t="shared" si="39"/>
        <v>21.948476</v>
      </c>
      <c r="N29" s="24">
        <f t="shared" si="39"/>
        <v>114.29341439999999</v>
      </c>
      <c r="O29" s="24">
        <f t="shared" si="39"/>
        <v>108.09363839999999</v>
      </c>
      <c r="P29" s="24">
        <f t="shared" si="39"/>
        <v>110.4212736</v>
      </c>
      <c r="Q29" s="24">
        <f t="shared" si="39"/>
        <v>23.380588000000003</v>
      </c>
      <c r="R29" s="24">
        <f t="shared" si="39"/>
        <v>113.94535679999998</v>
      </c>
      <c r="S29" s="24">
        <f t="shared" si="39"/>
        <v>36.241497599999995</v>
      </c>
      <c r="T29" s="24">
        <f t="shared" si="39"/>
        <v>71.025504</v>
      </c>
      <c r="U29" s="24">
        <f t="shared" si="39"/>
        <v>23.965215999999998</v>
      </c>
      <c r="V29" s="24">
        <f t="shared" si="39"/>
        <v>70.8514752</v>
      </c>
      <c r="W29" s="24">
        <f t="shared" si="39"/>
        <v>114.72848639999998</v>
      </c>
      <c r="X29" s="24">
        <f t="shared" si="39"/>
        <v>75.811296</v>
      </c>
      <c r="Y29" s="24">
        <f t="shared" si="39"/>
        <v>14.747127999999998</v>
      </c>
      <c r="Z29" s="24">
        <f t="shared" si="39"/>
        <v>73.28787839999998</v>
      </c>
      <c r="AA29" s="24">
        <f t="shared" si="39"/>
        <v>73.11384960000001</v>
      </c>
      <c r="AB29" s="24">
        <f t="shared" si="39"/>
        <v>72.1784448</v>
      </c>
      <c r="AC29" s="24">
        <f t="shared" si="39"/>
        <v>15.087027999999998</v>
      </c>
      <c r="AD29" s="24">
        <f aca="true" t="shared" si="40" ref="AD29:AK29">45.32*AD28</f>
        <v>70.78621439999999</v>
      </c>
      <c r="AE29" s="24">
        <f t="shared" si="40"/>
        <v>70.52517119999999</v>
      </c>
      <c r="AF29" s="24">
        <f t="shared" si="40"/>
        <v>151.07875199999998</v>
      </c>
      <c r="AG29" s="24">
        <f t="shared" si="40"/>
        <v>26.049936</v>
      </c>
      <c r="AH29" s="24">
        <f t="shared" si="40"/>
        <v>75.1804416</v>
      </c>
      <c r="AI29" s="24">
        <f t="shared" si="40"/>
        <v>157.1044992</v>
      </c>
      <c r="AJ29" s="24">
        <f t="shared" si="40"/>
        <v>156.8652096</v>
      </c>
      <c r="AK29" s="24">
        <f t="shared" si="40"/>
        <v>32.920448</v>
      </c>
      <c r="AL29" s="24">
        <f aca="true" t="shared" si="41" ref="AL29:AR29">45.32*AL28</f>
        <v>158.2356864</v>
      </c>
      <c r="AM29" s="24">
        <f t="shared" si="41"/>
        <v>115.64213759999998</v>
      </c>
      <c r="AN29" s="24">
        <f t="shared" si="41"/>
        <v>116.0989632</v>
      </c>
      <c r="AO29" s="24">
        <f t="shared" si="41"/>
        <v>23.661572</v>
      </c>
      <c r="AP29" s="24">
        <f t="shared" si="41"/>
        <v>106.48387199999999</v>
      </c>
      <c r="AQ29" s="24">
        <f t="shared" si="41"/>
        <v>116.66455679999999</v>
      </c>
      <c r="AR29" s="24">
        <f t="shared" si="41"/>
        <v>121.5373632</v>
      </c>
    </row>
    <row r="30" spans="1:44" s="8" customFormat="1" ht="25.5" customHeight="1">
      <c r="A30" s="50"/>
      <c r="B30" s="17" t="s">
        <v>2</v>
      </c>
      <c r="C30" s="24">
        <f aca="true" t="shared" si="42" ref="C30:I30">C29/C9/12</f>
        <v>0.018128</v>
      </c>
      <c r="D30" s="24">
        <f t="shared" si="42"/>
        <v>0.018128</v>
      </c>
      <c r="E30" s="24">
        <f t="shared" si="42"/>
        <v>0.018128</v>
      </c>
      <c r="F30" s="24">
        <f t="shared" si="42"/>
        <v>0.018127999999999995</v>
      </c>
      <c r="G30" s="24">
        <f t="shared" si="42"/>
        <v>0.018128</v>
      </c>
      <c r="H30" s="24">
        <f t="shared" si="42"/>
        <v>0.018128</v>
      </c>
      <c r="I30" s="24">
        <f t="shared" si="42"/>
        <v>0.0037766666666666665</v>
      </c>
      <c r="J30" s="24">
        <f aca="true" t="shared" si="43" ref="J30:AC30">J29/J9/12</f>
        <v>0.018128000000000002</v>
      </c>
      <c r="K30" s="24">
        <f t="shared" si="43"/>
        <v>0.018128</v>
      </c>
      <c r="L30" s="24">
        <f t="shared" si="43"/>
        <v>0.018127999999999995</v>
      </c>
      <c r="M30" s="24">
        <f t="shared" si="43"/>
        <v>0.0037766666666666665</v>
      </c>
      <c r="N30" s="24">
        <f t="shared" si="43"/>
        <v>0.018128</v>
      </c>
      <c r="O30" s="24">
        <f t="shared" si="43"/>
        <v>0.018128</v>
      </c>
      <c r="P30" s="24">
        <f t="shared" si="43"/>
        <v>0.018128000000000002</v>
      </c>
      <c r="Q30" s="24">
        <f t="shared" si="43"/>
        <v>0.0037766666666666673</v>
      </c>
      <c r="R30" s="24">
        <f t="shared" si="43"/>
        <v>0.018128</v>
      </c>
      <c r="S30" s="24">
        <f t="shared" si="43"/>
        <v>0.018128</v>
      </c>
      <c r="T30" s="24">
        <f t="shared" si="43"/>
        <v>0.018128000000000002</v>
      </c>
      <c r="U30" s="24">
        <f t="shared" si="43"/>
        <v>0.0037766666666666665</v>
      </c>
      <c r="V30" s="24">
        <f t="shared" si="43"/>
        <v>0.018128000000000002</v>
      </c>
      <c r="W30" s="24">
        <f t="shared" si="43"/>
        <v>0.018128</v>
      </c>
      <c r="X30" s="24">
        <f t="shared" si="43"/>
        <v>0.018128000000000002</v>
      </c>
      <c r="Y30" s="24">
        <f t="shared" si="43"/>
        <v>0.0037766666666666665</v>
      </c>
      <c r="Z30" s="24">
        <f t="shared" si="43"/>
        <v>0.018127999999999995</v>
      </c>
      <c r="AA30" s="24">
        <f t="shared" si="43"/>
        <v>0.018128000000000002</v>
      </c>
      <c r="AB30" s="24">
        <f t="shared" si="43"/>
        <v>0.018128</v>
      </c>
      <c r="AC30" s="24">
        <f t="shared" si="43"/>
        <v>0.0037766666666666665</v>
      </c>
      <c r="AD30" s="24">
        <f aca="true" t="shared" si="44" ref="AD30:AK30">AD29/AD9/12</f>
        <v>0.018128</v>
      </c>
      <c r="AE30" s="24">
        <f t="shared" si="44"/>
        <v>0.018128</v>
      </c>
      <c r="AF30" s="24">
        <f t="shared" si="44"/>
        <v>0.018128</v>
      </c>
      <c r="AG30" s="24">
        <f t="shared" si="44"/>
        <v>0.0037766666666666665</v>
      </c>
      <c r="AH30" s="24">
        <f t="shared" si="44"/>
        <v>0.018128</v>
      </c>
      <c r="AI30" s="24">
        <f t="shared" si="44"/>
        <v>0.018128</v>
      </c>
      <c r="AJ30" s="24">
        <f t="shared" si="44"/>
        <v>0.018128</v>
      </c>
      <c r="AK30" s="24">
        <f t="shared" si="44"/>
        <v>0.0037766666666666665</v>
      </c>
      <c r="AL30" s="24">
        <f aca="true" t="shared" si="45" ref="AL30:AR30">AL29/AL9/12</f>
        <v>0.018128000000000002</v>
      </c>
      <c r="AM30" s="24">
        <f t="shared" si="45"/>
        <v>0.018127999999999995</v>
      </c>
      <c r="AN30" s="24">
        <f t="shared" si="45"/>
        <v>0.018128</v>
      </c>
      <c r="AO30" s="24">
        <f t="shared" si="45"/>
        <v>0.0037766666666666665</v>
      </c>
      <c r="AP30" s="24">
        <f t="shared" si="45"/>
        <v>0.018128</v>
      </c>
      <c r="AQ30" s="24">
        <f t="shared" si="45"/>
        <v>0.018128</v>
      </c>
      <c r="AR30" s="24">
        <f t="shared" si="45"/>
        <v>0.018128</v>
      </c>
    </row>
    <row r="31" spans="1:44" s="8" customFormat="1" ht="15.75" customHeight="1">
      <c r="A31" s="50"/>
      <c r="B31" s="17" t="s">
        <v>0</v>
      </c>
      <c r="C31" s="36" t="s">
        <v>14</v>
      </c>
      <c r="D31" s="36" t="s">
        <v>14</v>
      </c>
      <c r="E31" s="36" t="s">
        <v>14</v>
      </c>
      <c r="F31" s="36" t="s">
        <v>14</v>
      </c>
      <c r="G31" s="36" t="s">
        <v>14</v>
      </c>
      <c r="H31" s="36" t="s">
        <v>14</v>
      </c>
      <c r="I31" s="36" t="s">
        <v>14</v>
      </c>
      <c r="J31" s="36" t="s">
        <v>14</v>
      </c>
      <c r="K31" s="36" t="s">
        <v>14</v>
      </c>
      <c r="L31" s="36" t="s">
        <v>14</v>
      </c>
      <c r="M31" s="36" t="s">
        <v>14</v>
      </c>
      <c r="N31" s="36" t="s">
        <v>14</v>
      </c>
      <c r="O31" s="36" t="s">
        <v>14</v>
      </c>
      <c r="P31" s="36" t="s">
        <v>14</v>
      </c>
      <c r="Q31" s="36" t="s">
        <v>14</v>
      </c>
      <c r="R31" s="36" t="s">
        <v>14</v>
      </c>
      <c r="S31" s="36" t="s">
        <v>14</v>
      </c>
      <c r="T31" s="36" t="s">
        <v>14</v>
      </c>
      <c r="U31" s="36" t="s">
        <v>14</v>
      </c>
      <c r="V31" s="36" t="s">
        <v>14</v>
      </c>
      <c r="W31" s="36" t="s">
        <v>14</v>
      </c>
      <c r="X31" s="36" t="s">
        <v>14</v>
      </c>
      <c r="Y31" s="36" t="s">
        <v>14</v>
      </c>
      <c r="Z31" s="36" t="s">
        <v>14</v>
      </c>
      <c r="AA31" s="36" t="s">
        <v>14</v>
      </c>
      <c r="AB31" s="36" t="s">
        <v>14</v>
      </c>
      <c r="AC31" s="36" t="s">
        <v>14</v>
      </c>
      <c r="AD31" s="36" t="s">
        <v>14</v>
      </c>
      <c r="AE31" s="36" t="s">
        <v>14</v>
      </c>
      <c r="AF31" s="36" t="s">
        <v>14</v>
      </c>
      <c r="AG31" s="36" t="s">
        <v>14</v>
      </c>
      <c r="AH31" s="36" t="s">
        <v>14</v>
      </c>
      <c r="AI31" s="36" t="s">
        <v>14</v>
      </c>
      <c r="AJ31" s="36" t="s">
        <v>14</v>
      </c>
      <c r="AK31" s="36" t="s">
        <v>14</v>
      </c>
      <c r="AL31" s="36" t="s">
        <v>14</v>
      </c>
      <c r="AM31" s="36" t="s">
        <v>14</v>
      </c>
      <c r="AN31" s="36" t="s">
        <v>14</v>
      </c>
      <c r="AO31" s="36" t="s">
        <v>14</v>
      </c>
      <c r="AP31" s="36" t="s">
        <v>14</v>
      </c>
      <c r="AQ31" s="36" t="s">
        <v>14</v>
      </c>
      <c r="AR31" s="36" t="s">
        <v>14</v>
      </c>
    </row>
    <row r="32" spans="1:44" s="8" customFormat="1" ht="12.75" customHeight="1">
      <c r="A32" s="46" t="s">
        <v>21</v>
      </c>
      <c r="B32" s="14" t="s">
        <v>15</v>
      </c>
      <c r="C32" s="41" t="s">
        <v>141</v>
      </c>
      <c r="D32" s="41" t="s">
        <v>142</v>
      </c>
      <c r="E32" s="41" t="s">
        <v>31</v>
      </c>
      <c r="F32" s="41" t="s">
        <v>26</v>
      </c>
      <c r="G32" s="41" t="s">
        <v>142</v>
      </c>
      <c r="H32" s="41" t="s">
        <v>26</v>
      </c>
      <c r="I32" s="41" t="s">
        <v>142</v>
      </c>
      <c r="J32" s="41" t="s">
        <v>38</v>
      </c>
      <c r="K32" s="41" t="s">
        <v>141</v>
      </c>
      <c r="L32" s="41" t="s">
        <v>143</v>
      </c>
      <c r="M32" s="41" t="s">
        <v>38</v>
      </c>
      <c r="N32" s="41" t="s">
        <v>26</v>
      </c>
      <c r="O32" s="41" t="s">
        <v>26</v>
      </c>
      <c r="P32" s="41" t="s">
        <v>26</v>
      </c>
      <c r="Q32" s="41" t="s">
        <v>26</v>
      </c>
      <c r="R32" s="41" t="s">
        <v>26</v>
      </c>
      <c r="S32" s="41" t="s">
        <v>141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25"/>
      <c r="AK32" s="39"/>
      <c r="AL32" s="39"/>
      <c r="AM32" s="39"/>
      <c r="AN32" s="39"/>
      <c r="AO32" s="39"/>
      <c r="AP32" s="39"/>
      <c r="AQ32" s="39"/>
      <c r="AR32" s="25"/>
    </row>
    <row r="33" spans="1:44" s="8" customFormat="1" ht="12.75" customHeight="1">
      <c r="A33" s="46"/>
      <c r="B33" s="16" t="s">
        <v>4</v>
      </c>
      <c r="C33" s="32">
        <f>C32*8%</f>
        <v>0.48</v>
      </c>
      <c r="D33" s="25">
        <f>D32*10%</f>
        <v>1.8</v>
      </c>
      <c r="E33" s="25">
        <f>E32*10%</f>
        <v>2.4000000000000004</v>
      </c>
      <c r="F33" s="25">
        <f>F32*10%</f>
        <v>1.6</v>
      </c>
      <c r="G33" s="25">
        <f>G32*0.15</f>
        <v>2.6999999999999997</v>
      </c>
      <c r="H33" s="25">
        <f>H32*0.07</f>
        <v>1.12</v>
      </c>
      <c r="I33" s="25">
        <f>I32*0.1</f>
        <v>1.8</v>
      </c>
      <c r="J33" s="25">
        <f>J32*10%</f>
        <v>1.2000000000000002</v>
      </c>
      <c r="K33" s="25">
        <f>K32*0.15</f>
        <v>0.8999999999999999</v>
      </c>
      <c r="L33" s="32">
        <f>L32*0.07</f>
        <v>0.28</v>
      </c>
      <c r="M33" s="25">
        <f>M32*0.1</f>
        <v>1.2000000000000002</v>
      </c>
      <c r="N33" s="25">
        <f>N32*10%</f>
        <v>1.6</v>
      </c>
      <c r="O33" s="32">
        <f>O32*0.1</f>
        <v>1.6</v>
      </c>
      <c r="P33" s="32">
        <f>P32*0.1</f>
        <v>1.6</v>
      </c>
      <c r="Q33" s="25">
        <f>Q32*0.1</f>
        <v>1.6</v>
      </c>
      <c r="R33" s="25">
        <f>R32*10%</f>
        <v>1.6</v>
      </c>
      <c r="S33" s="32">
        <f>S32*0.08</f>
        <v>0.48</v>
      </c>
      <c r="T33" s="25">
        <f>T32*0.1</f>
        <v>0</v>
      </c>
      <c r="U33" s="25">
        <f>U32*0.1</f>
        <v>0</v>
      </c>
      <c r="V33" s="25">
        <f>V32*10%</f>
        <v>0</v>
      </c>
      <c r="W33" s="25">
        <f>W32*0.1</f>
        <v>0</v>
      </c>
      <c r="X33" s="25">
        <f>X32*0.15</f>
        <v>0</v>
      </c>
      <c r="Y33" s="25">
        <f>Y32*0.1</f>
        <v>0</v>
      </c>
      <c r="Z33" s="25">
        <f>Z32*10%</f>
        <v>0</v>
      </c>
      <c r="AA33" s="25">
        <f>AA32*0.15</f>
        <v>0</v>
      </c>
      <c r="AB33" s="25">
        <f>AB32*0.15</f>
        <v>0</v>
      </c>
      <c r="AC33" s="25">
        <f>AC32*0.1</f>
        <v>0</v>
      </c>
      <c r="AD33" s="25">
        <f>AD32*10%</f>
        <v>0</v>
      </c>
      <c r="AE33" s="25">
        <f>AE32*0.15</f>
        <v>0</v>
      </c>
      <c r="AF33" s="25">
        <f>AF32*0.15</f>
        <v>0</v>
      </c>
      <c r="AG33" s="25">
        <f>AG32*0.1</f>
        <v>0</v>
      </c>
      <c r="AH33" s="25">
        <f>AH32*10%</f>
        <v>0</v>
      </c>
      <c r="AI33" s="25">
        <f>AI32*0.15</f>
        <v>0</v>
      </c>
      <c r="AJ33" s="25">
        <f>AJ32*0.08</f>
        <v>0</v>
      </c>
      <c r="AK33" s="25">
        <f>AK32*0.1</f>
        <v>0</v>
      </c>
      <c r="AL33" s="25">
        <f>AL32*10%</f>
        <v>0</v>
      </c>
      <c r="AM33" s="25">
        <f>AM32*0.15</f>
        <v>0</v>
      </c>
      <c r="AN33" s="25">
        <f>AN32*0.15</f>
        <v>0</v>
      </c>
      <c r="AO33" s="25">
        <f>AO32*0.1</f>
        <v>0</v>
      </c>
      <c r="AP33" s="25">
        <f>AP32*10%</f>
        <v>0</v>
      </c>
      <c r="AQ33" s="25">
        <f>AQ32*0.15</f>
        <v>0</v>
      </c>
      <c r="AR33" s="25">
        <f>AR32*0.08</f>
        <v>0</v>
      </c>
    </row>
    <row r="34" spans="1:44" s="8" customFormat="1" ht="25.5" customHeight="1">
      <c r="A34" s="46"/>
      <c r="B34" s="14" t="s">
        <v>1</v>
      </c>
      <c r="C34" s="26">
        <f>C33*1209.48</f>
        <v>580.5504</v>
      </c>
      <c r="D34" s="26">
        <f>D33*1209.48</f>
        <v>2177.0640000000003</v>
      </c>
      <c r="E34" s="26">
        <f>E33*1209.48</f>
        <v>2902.7520000000004</v>
      </c>
      <c r="F34" s="26">
        <f aca="true" t="shared" si="46" ref="F34:AJ34">F33*1209.48</f>
        <v>1935.1680000000001</v>
      </c>
      <c r="G34" s="26">
        <f t="shared" si="46"/>
        <v>3265.5959999999995</v>
      </c>
      <c r="H34" s="26">
        <f t="shared" si="46"/>
        <v>1354.6176</v>
      </c>
      <c r="I34" s="26">
        <f t="shared" si="46"/>
        <v>2177.0640000000003</v>
      </c>
      <c r="J34" s="26">
        <f t="shared" si="46"/>
        <v>1451.3760000000002</v>
      </c>
      <c r="K34" s="26">
        <f t="shared" si="46"/>
        <v>1088.532</v>
      </c>
      <c r="L34" s="26">
        <f t="shared" si="46"/>
        <v>338.6544</v>
      </c>
      <c r="M34" s="26">
        <f t="shared" si="46"/>
        <v>1451.3760000000002</v>
      </c>
      <c r="N34" s="26">
        <f t="shared" si="46"/>
        <v>1935.1680000000001</v>
      </c>
      <c r="O34" s="26">
        <f t="shared" si="46"/>
        <v>1935.1680000000001</v>
      </c>
      <c r="P34" s="26">
        <f t="shared" si="46"/>
        <v>1935.1680000000001</v>
      </c>
      <c r="Q34" s="26">
        <f t="shared" si="46"/>
        <v>1935.1680000000001</v>
      </c>
      <c r="R34" s="26">
        <f t="shared" si="46"/>
        <v>1935.1680000000001</v>
      </c>
      <c r="S34" s="26">
        <f t="shared" si="46"/>
        <v>580.5504</v>
      </c>
      <c r="T34" s="26">
        <f t="shared" si="46"/>
        <v>0</v>
      </c>
      <c r="U34" s="26">
        <f t="shared" si="46"/>
        <v>0</v>
      </c>
      <c r="V34" s="26">
        <f t="shared" si="46"/>
        <v>0</v>
      </c>
      <c r="W34" s="26">
        <f t="shared" si="46"/>
        <v>0</v>
      </c>
      <c r="X34" s="26">
        <f t="shared" si="46"/>
        <v>0</v>
      </c>
      <c r="Y34" s="26">
        <f t="shared" si="46"/>
        <v>0</v>
      </c>
      <c r="Z34" s="26">
        <f t="shared" si="46"/>
        <v>0</v>
      </c>
      <c r="AA34" s="26">
        <f t="shared" si="46"/>
        <v>0</v>
      </c>
      <c r="AB34" s="26">
        <f t="shared" si="46"/>
        <v>0</v>
      </c>
      <c r="AC34" s="26">
        <f t="shared" si="46"/>
        <v>0</v>
      </c>
      <c r="AD34" s="26">
        <f t="shared" si="46"/>
        <v>0</v>
      </c>
      <c r="AE34" s="26">
        <f t="shared" si="46"/>
        <v>0</v>
      </c>
      <c r="AF34" s="26">
        <f t="shared" si="46"/>
        <v>0</v>
      </c>
      <c r="AG34" s="26">
        <f t="shared" si="46"/>
        <v>0</v>
      </c>
      <c r="AH34" s="26">
        <f t="shared" si="46"/>
        <v>0</v>
      </c>
      <c r="AI34" s="26">
        <f t="shared" si="46"/>
        <v>0</v>
      </c>
      <c r="AJ34" s="26">
        <f t="shared" si="46"/>
        <v>0</v>
      </c>
      <c r="AK34" s="26">
        <f aca="true" t="shared" si="47" ref="AK34:AR34">AK33*1209.48</f>
        <v>0</v>
      </c>
      <c r="AL34" s="26">
        <f t="shared" si="47"/>
        <v>0</v>
      </c>
      <c r="AM34" s="26">
        <f t="shared" si="47"/>
        <v>0</v>
      </c>
      <c r="AN34" s="26">
        <f t="shared" si="47"/>
        <v>0</v>
      </c>
      <c r="AO34" s="26">
        <f t="shared" si="47"/>
        <v>0</v>
      </c>
      <c r="AP34" s="26">
        <f t="shared" si="47"/>
        <v>0</v>
      </c>
      <c r="AQ34" s="26">
        <f t="shared" si="47"/>
        <v>0</v>
      </c>
      <c r="AR34" s="26">
        <f t="shared" si="47"/>
        <v>0</v>
      </c>
    </row>
    <row r="35" spans="1:44" s="8" customFormat="1" ht="26.25" customHeight="1">
      <c r="A35" s="46"/>
      <c r="B35" s="14" t="s">
        <v>2</v>
      </c>
      <c r="C35" s="27">
        <f>C34/C9</f>
        <v>3.437243339253996</v>
      </c>
      <c r="D35" s="27">
        <f>D34/D9</f>
        <v>5.555151824445012</v>
      </c>
      <c r="E35" s="27">
        <f>E34/E9</f>
        <v>4.080911008013497</v>
      </c>
      <c r="F35" s="27">
        <f aca="true" t="shared" si="48" ref="F35:AJ35">F34/F9</f>
        <v>5.781798625634898</v>
      </c>
      <c r="G35" s="27">
        <f t="shared" si="48"/>
        <v>4.865309892729439</v>
      </c>
      <c r="H35" s="27">
        <f t="shared" si="48"/>
        <v>2.82212</v>
      </c>
      <c r="I35" s="27">
        <f t="shared" si="48"/>
        <v>5.510159453302962</v>
      </c>
      <c r="J35" s="27">
        <f t="shared" si="48"/>
        <v>2.0549001840577663</v>
      </c>
      <c r="K35" s="27">
        <f t="shared" si="48"/>
        <v>3.1968634361233477</v>
      </c>
      <c r="L35" s="27">
        <f t="shared" si="48"/>
        <v>1.6141773117254528</v>
      </c>
      <c r="M35" s="27">
        <f t="shared" si="48"/>
        <v>2.9968531901713815</v>
      </c>
      <c r="N35" s="27">
        <f t="shared" si="48"/>
        <v>3.683228016749144</v>
      </c>
      <c r="O35" s="27">
        <f t="shared" si="48"/>
        <v>3.894481787079896</v>
      </c>
      <c r="P35" s="27">
        <f t="shared" si="48"/>
        <v>3.812387706855792</v>
      </c>
      <c r="Q35" s="27">
        <f t="shared" si="48"/>
        <v>3.751052529559993</v>
      </c>
      <c r="R35" s="27">
        <f t="shared" si="48"/>
        <v>3.6944788087056133</v>
      </c>
      <c r="S35" s="27">
        <f t="shared" si="48"/>
        <v>3.4846962785114046</v>
      </c>
      <c r="T35" s="27">
        <f t="shared" si="48"/>
        <v>0</v>
      </c>
      <c r="U35" s="27">
        <f t="shared" si="48"/>
        <v>0</v>
      </c>
      <c r="V35" s="27">
        <f t="shared" si="48"/>
        <v>0</v>
      </c>
      <c r="W35" s="27">
        <f t="shared" si="48"/>
        <v>0</v>
      </c>
      <c r="X35" s="27">
        <f t="shared" si="48"/>
        <v>0</v>
      </c>
      <c r="Y35" s="27">
        <f t="shared" si="48"/>
        <v>0</v>
      </c>
      <c r="Z35" s="27">
        <f t="shared" si="48"/>
        <v>0</v>
      </c>
      <c r="AA35" s="27">
        <f t="shared" si="48"/>
        <v>0</v>
      </c>
      <c r="AB35" s="27">
        <f t="shared" si="48"/>
        <v>0</v>
      </c>
      <c r="AC35" s="27">
        <f t="shared" si="48"/>
        <v>0</v>
      </c>
      <c r="AD35" s="27">
        <f t="shared" si="48"/>
        <v>0</v>
      </c>
      <c r="AE35" s="27">
        <f t="shared" si="48"/>
        <v>0</v>
      </c>
      <c r="AF35" s="27">
        <f t="shared" si="48"/>
        <v>0</v>
      </c>
      <c r="AG35" s="27">
        <f t="shared" si="48"/>
        <v>0</v>
      </c>
      <c r="AH35" s="27">
        <f t="shared" si="48"/>
        <v>0</v>
      </c>
      <c r="AI35" s="27">
        <f t="shared" si="48"/>
        <v>0</v>
      </c>
      <c r="AJ35" s="27">
        <f t="shared" si="48"/>
        <v>0</v>
      </c>
      <c r="AK35" s="27">
        <f aca="true" t="shared" si="49" ref="AK35:AR35">AK34/AK9</f>
        <v>0</v>
      </c>
      <c r="AL35" s="27">
        <f t="shared" si="49"/>
        <v>0</v>
      </c>
      <c r="AM35" s="27">
        <f t="shared" si="49"/>
        <v>0</v>
      </c>
      <c r="AN35" s="27">
        <f t="shared" si="49"/>
        <v>0</v>
      </c>
      <c r="AO35" s="27">
        <f t="shared" si="49"/>
        <v>0</v>
      </c>
      <c r="AP35" s="27">
        <f t="shared" si="49"/>
        <v>0</v>
      </c>
      <c r="AQ35" s="27">
        <f t="shared" si="49"/>
        <v>0</v>
      </c>
      <c r="AR35" s="27">
        <f t="shared" si="49"/>
        <v>0</v>
      </c>
    </row>
    <row r="36" spans="1:44" s="8" customFormat="1" ht="18" customHeight="1">
      <c r="A36" s="46"/>
      <c r="B36" s="17" t="s">
        <v>0</v>
      </c>
      <c r="C36" s="36" t="s">
        <v>14</v>
      </c>
      <c r="D36" s="36" t="s">
        <v>14</v>
      </c>
      <c r="E36" s="36" t="s">
        <v>14</v>
      </c>
      <c r="F36" s="36" t="s">
        <v>14</v>
      </c>
      <c r="G36" s="36" t="s">
        <v>14</v>
      </c>
      <c r="H36" s="36" t="s">
        <v>14</v>
      </c>
      <c r="I36" s="36" t="s">
        <v>14</v>
      </c>
      <c r="J36" s="36" t="s">
        <v>14</v>
      </c>
      <c r="K36" s="36" t="s">
        <v>14</v>
      </c>
      <c r="L36" s="36" t="s">
        <v>14</v>
      </c>
      <c r="M36" s="36" t="s">
        <v>14</v>
      </c>
      <c r="N36" s="36" t="s">
        <v>14</v>
      </c>
      <c r="O36" s="36" t="s">
        <v>14</v>
      </c>
      <c r="P36" s="36" t="s">
        <v>14</v>
      </c>
      <c r="Q36" s="36" t="s">
        <v>14</v>
      </c>
      <c r="R36" s="36" t="s">
        <v>14</v>
      </c>
      <c r="S36" s="36" t="s">
        <v>14</v>
      </c>
      <c r="T36" s="36" t="s">
        <v>14</v>
      </c>
      <c r="U36" s="36" t="s">
        <v>14</v>
      </c>
      <c r="V36" s="36" t="s">
        <v>14</v>
      </c>
      <c r="W36" s="36" t="s">
        <v>14</v>
      </c>
      <c r="X36" s="36" t="s">
        <v>14</v>
      </c>
      <c r="Y36" s="36" t="s">
        <v>14</v>
      </c>
      <c r="Z36" s="36" t="s">
        <v>14</v>
      </c>
      <c r="AA36" s="36" t="s">
        <v>14</v>
      </c>
      <c r="AB36" s="36" t="s">
        <v>14</v>
      </c>
      <c r="AC36" s="36" t="s">
        <v>14</v>
      </c>
      <c r="AD36" s="36" t="s">
        <v>14</v>
      </c>
      <c r="AE36" s="36" t="s">
        <v>14</v>
      </c>
      <c r="AF36" s="36" t="s">
        <v>14</v>
      </c>
      <c r="AG36" s="36" t="s">
        <v>14</v>
      </c>
      <c r="AH36" s="36" t="s">
        <v>14</v>
      </c>
      <c r="AI36" s="36" t="s">
        <v>14</v>
      </c>
      <c r="AJ36" s="36" t="s">
        <v>14</v>
      </c>
      <c r="AK36" s="36" t="s">
        <v>14</v>
      </c>
      <c r="AL36" s="36" t="s">
        <v>14</v>
      </c>
      <c r="AM36" s="36" t="s">
        <v>14</v>
      </c>
      <c r="AN36" s="36" t="s">
        <v>14</v>
      </c>
      <c r="AO36" s="36" t="s">
        <v>14</v>
      </c>
      <c r="AP36" s="36" t="s">
        <v>14</v>
      </c>
      <c r="AQ36" s="36" t="s">
        <v>14</v>
      </c>
      <c r="AR36" s="36" t="s">
        <v>14</v>
      </c>
    </row>
    <row r="37" spans="1:45" s="40" customFormat="1" ht="19.5" customHeight="1">
      <c r="A37" s="49" t="s">
        <v>12</v>
      </c>
      <c r="B37" s="49"/>
      <c r="C37" s="18">
        <f aca="true" t="shared" si="50" ref="C37:I37">C12+C16+C21+C25+C29+C34</f>
        <v>11165.1821394</v>
      </c>
      <c r="D37" s="18">
        <f t="shared" si="50"/>
        <v>27967.8902974</v>
      </c>
      <c r="E37" s="18">
        <f t="shared" si="50"/>
        <v>49405.7074098</v>
      </c>
      <c r="F37" s="18">
        <f t="shared" si="50"/>
        <v>23127.2473022</v>
      </c>
      <c r="G37" s="18">
        <f t="shared" si="50"/>
        <v>42707.9221552</v>
      </c>
      <c r="H37" s="18">
        <f t="shared" si="50"/>
        <v>28704.156480000005</v>
      </c>
      <c r="I37" s="18">
        <f t="shared" si="50"/>
        <v>23743.260468</v>
      </c>
      <c r="J37" s="18">
        <f aca="true" t="shared" si="51" ref="J37:AC37">J12+J16+J21+J25+J29+J34</f>
        <v>46748.008103800006</v>
      </c>
      <c r="K37" s="18">
        <f t="shared" si="51"/>
        <v>23156.222312999995</v>
      </c>
      <c r="L37" s="18">
        <f t="shared" si="51"/>
        <v>14573.1935908</v>
      </c>
      <c r="M37" s="18">
        <f t="shared" si="51"/>
        <v>31305.877564000006</v>
      </c>
      <c r="N37" s="18">
        <f t="shared" si="51"/>
        <v>36756.787380400005</v>
      </c>
      <c r="O37" s="18">
        <f t="shared" si="51"/>
        <v>35380.2066274</v>
      </c>
      <c r="P37" s="18">
        <f t="shared" si="51"/>
        <v>31036.963869600004</v>
      </c>
      <c r="Q37" s="18">
        <f t="shared" si="51"/>
        <v>33481.014332000006</v>
      </c>
      <c r="R37" s="18">
        <f t="shared" si="51"/>
        <v>36465.5316588</v>
      </c>
      <c r="S37" s="18">
        <f t="shared" si="51"/>
        <v>10927.758643599998</v>
      </c>
      <c r="T37" s="18">
        <f t="shared" si="51"/>
        <v>21496.720069</v>
      </c>
      <c r="U37" s="18">
        <f t="shared" si="51"/>
        <v>31827.983023999997</v>
      </c>
      <c r="V37" s="18">
        <f t="shared" si="51"/>
        <v>20790.809928200004</v>
      </c>
      <c r="W37" s="18">
        <f t="shared" si="51"/>
        <v>34055.40848040001</v>
      </c>
      <c r="X37" s="18">
        <f t="shared" si="51"/>
        <v>22209.543881</v>
      </c>
      <c r="Y37" s="18">
        <f t="shared" si="51"/>
        <v>21260.939132000003</v>
      </c>
      <c r="Z37" s="18">
        <f t="shared" si="51"/>
        <v>21169.2277794</v>
      </c>
      <c r="AA37" s="18">
        <f t="shared" si="51"/>
        <v>21344.662990599998</v>
      </c>
      <c r="AB37" s="18">
        <f t="shared" si="51"/>
        <v>21492.4334028</v>
      </c>
      <c r="AC37" s="18">
        <f t="shared" si="51"/>
        <v>20255.982692</v>
      </c>
      <c r="AD37" s="18">
        <f aca="true" t="shared" si="52" ref="AD37:AK37">AD12+AD16+AD21+AD25+AD29+AD34</f>
        <v>21757.7957804</v>
      </c>
      <c r="AE37" s="18">
        <f t="shared" si="52"/>
        <v>21223.685373199998</v>
      </c>
      <c r="AF37" s="18">
        <f t="shared" si="52"/>
        <v>44420.941797</v>
      </c>
      <c r="AG37" s="18">
        <f t="shared" si="52"/>
        <v>37086.89870400001</v>
      </c>
      <c r="AH37" s="18">
        <f t="shared" si="52"/>
        <v>24699.5279856</v>
      </c>
      <c r="AI37" s="18">
        <f t="shared" si="52"/>
        <v>46671.8594812</v>
      </c>
      <c r="AJ37" s="18">
        <f t="shared" si="52"/>
        <v>45134.983640599996</v>
      </c>
      <c r="AK37" s="18">
        <f t="shared" si="52"/>
        <v>44957.889584000004</v>
      </c>
      <c r="AL37" s="18">
        <f aca="true" t="shared" si="53" ref="AL37:AR37">AL12+AL16+AL21+AL25+AL29+AL34</f>
        <v>47751.8461124</v>
      </c>
      <c r="AM37" s="18">
        <f t="shared" si="53"/>
        <v>36126.111933600005</v>
      </c>
      <c r="AN37" s="18">
        <f t="shared" si="53"/>
        <v>34092.2233602</v>
      </c>
      <c r="AO37" s="18">
        <f t="shared" si="53"/>
        <v>33537.163108</v>
      </c>
      <c r="AP37" s="18">
        <f t="shared" si="53"/>
        <v>30928.475027</v>
      </c>
      <c r="AQ37" s="18">
        <f t="shared" si="53"/>
        <v>34800.9166598</v>
      </c>
      <c r="AR37" s="18">
        <f t="shared" si="53"/>
        <v>37665.9628102</v>
      </c>
      <c r="AS37" s="53">
        <f>SUM(C37:AR37)</f>
        <v>1283412.923072</v>
      </c>
    </row>
    <row r="38" spans="1:44" s="1" customFormat="1" ht="12.75">
      <c r="A38" s="28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</row>
    <row r="39" spans="1:44" s="1" customFormat="1" ht="12.75">
      <c r="A39" s="28"/>
      <c r="B39" s="28"/>
      <c r="C39" s="30">
        <f aca="true" t="shared" si="54" ref="C39:I39">C37/C9/12</f>
        <v>5.5087735047365305</v>
      </c>
      <c r="D39" s="30">
        <f t="shared" si="54"/>
        <v>5.947072020370843</v>
      </c>
      <c r="E39" s="30">
        <f t="shared" si="54"/>
        <v>5.7881938480950375</v>
      </c>
      <c r="F39" s="30">
        <f t="shared" si="54"/>
        <v>5.758203192460911</v>
      </c>
      <c r="G39" s="30">
        <f t="shared" si="54"/>
        <v>5.302433720103298</v>
      </c>
      <c r="H39" s="30">
        <f t="shared" si="54"/>
        <v>4.983360500000001</v>
      </c>
      <c r="I39" s="30">
        <f t="shared" si="54"/>
        <v>5.0078588686408505</v>
      </c>
      <c r="J39" s="30">
        <f aca="true" t="shared" si="55" ref="J39:AC39">J37/J9/12</f>
        <v>5.515598671928832</v>
      </c>
      <c r="K39" s="30">
        <f t="shared" si="55"/>
        <v>5.667210551395006</v>
      </c>
      <c r="L39" s="30">
        <f t="shared" si="55"/>
        <v>5.788526211789005</v>
      </c>
      <c r="M39" s="30">
        <f t="shared" si="55"/>
        <v>5.3867915142129545</v>
      </c>
      <c r="N39" s="30">
        <f t="shared" si="55"/>
        <v>5.829968814300217</v>
      </c>
      <c r="O39" s="30">
        <f t="shared" si="55"/>
        <v>5.933488734721943</v>
      </c>
      <c r="P39" s="30">
        <f t="shared" si="55"/>
        <v>5.09537757249803</v>
      </c>
      <c r="Q39" s="30">
        <f t="shared" si="55"/>
        <v>5.4081886560702985</v>
      </c>
      <c r="R39" s="30">
        <f t="shared" si="55"/>
        <v>5.801440062810233</v>
      </c>
      <c r="S39" s="30">
        <f t="shared" si="55"/>
        <v>5.466065748099239</v>
      </c>
      <c r="T39" s="30">
        <f t="shared" si="55"/>
        <v>5.486656474987238</v>
      </c>
      <c r="U39" s="30">
        <f t="shared" si="55"/>
        <v>5.01575627584468</v>
      </c>
      <c r="V39" s="30">
        <f t="shared" si="55"/>
        <v>5.319519478098456</v>
      </c>
      <c r="W39" s="30">
        <f t="shared" si="55"/>
        <v>5.381021438566555</v>
      </c>
      <c r="X39" s="30">
        <f t="shared" si="55"/>
        <v>5.310746982544237</v>
      </c>
      <c r="Y39" s="30">
        <f t="shared" si="55"/>
        <v>5.444821535545995</v>
      </c>
      <c r="Z39" s="30">
        <f t="shared" si="55"/>
        <v>5.236278762095577</v>
      </c>
      <c r="AA39" s="30">
        <f t="shared" si="55"/>
        <v>5.292240154368739</v>
      </c>
      <c r="AB39" s="30">
        <f t="shared" si="55"/>
        <v>5.397938869499698</v>
      </c>
      <c r="AC39" s="30">
        <f t="shared" si="55"/>
        <v>5.070587436667669</v>
      </c>
      <c r="AD39" s="30">
        <f aca="true" t="shared" si="56" ref="AD39:AK39">AD37/AD9/12</f>
        <v>5.572064069965172</v>
      </c>
      <c r="AE39" s="30">
        <f t="shared" si="56"/>
        <v>5.45539928367263</v>
      </c>
      <c r="AF39" s="30">
        <f t="shared" si="56"/>
        <v>5.330086608711303</v>
      </c>
      <c r="AG39" s="30">
        <f t="shared" si="56"/>
        <v>5.37678304105776</v>
      </c>
      <c r="AH39" s="30">
        <f t="shared" si="56"/>
        <v>5.955711802083333</v>
      </c>
      <c r="AI39" s="30">
        <f t="shared" si="56"/>
        <v>5.385380259531062</v>
      </c>
      <c r="AJ39" s="30">
        <f t="shared" si="56"/>
        <v>5.2159875699856695</v>
      </c>
      <c r="AK39" s="30">
        <f t="shared" si="56"/>
        <v>5.157613984948606</v>
      </c>
      <c r="AL39" s="30">
        <f aca="true" t="shared" si="57" ref="AL39:AR39">AL37/AL9/12</f>
        <v>5.470608343918982</v>
      </c>
      <c r="AM39" s="30">
        <f t="shared" si="57"/>
        <v>5.6631100974416855</v>
      </c>
      <c r="AN39" s="30">
        <f t="shared" si="57"/>
        <v>5.323250165542439</v>
      </c>
      <c r="AO39" s="30">
        <f t="shared" si="57"/>
        <v>5.3529277769265144</v>
      </c>
      <c r="AP39" s="30">
        <f t="shared" si="57"/>
        <v>5.265317505447736</v>
      </c>
      <c r="AQ39" s="30">
        <f t="shared" si="57"/>
        <v>5.4075636552613595</v>
      </c>
      <c r="AR39" s="30">
        <f t="shared" si="57"/>
        <v>5.618095998180299</v>
      </c>
    </row>
    <row r="40" spans="1:36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4:36" ht="15.75"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4:36" ht="15.75"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4:36" ht="47.25" customHeight="1">
      <c r="D43" s="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4:36" ht="12.75">
      <c r="D44" s="11"/>
      <c r="H44" s="11"/>
      <c r="L44" s="11"/>
      <c r="P44" s="11"/>
      <c r="T44" s="11"/>
      <c r="X44" s="11"/>
      <c r="AB44" s="11"/>
      <c r="AF44" s="11"/>
      <c r="AJ44" s="11"/>
    </row>
    <row r="76" ht="12.75">
      <c r="E76" t="s">
        <v>22</v>
      </c>
    </row>
  </sheetData>
  <sheetProtection/>
  <mergeCells count="14">
    <mergeCell ref="A37:B37"/>
    <mergeCell ref="A28:A31"/>
    <mergeCell ref="A5:E5"/>
    <mergeCell ref="A11:A14"/>
    <mergeCell ref="A15:A18"/>
    <mergeCell ref="A19:A23"/>
    <mergeCell ref="A6:G6"/>
    <mergeCell ref="A24:A27"/>
    <mergeCell ref="H1:K1"/>
    <mergeCell ref="H2:K2"/>
    <mergeCell ref="H3:K3"/>
    <mergeCell ref="A32:A36"/>
    <mergeCell ref="B7:B8"/>
    <mergeCell ref="A7:A8"/>
  </mergeCells>
  <printOptions/>
  <pageMargins left="0.1968503937007874" right="0" top="0" bottom="0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2015-09-30T11:40:35Z</cp:lastPrinted>
  <dcterms:created xsi:type="dcterms:W3CDTF">2007-12-13T08:11:03Z</dcterms:created>
  <dcterms:modified xsi:type="dcterms:W3CDTF">2015-09-30T11:41:29Z</dcterms:modified>
  <cp:category/>
  <cp:version/>
  <cp:contentType/>
  <cp:contentStatus/>
</cp:coreProperties>
</file>